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1760" tabRatio="676" firstSheet="1" activeTab="3"/>
  </bookViews>
  <sheets>
    <sheet name="Start here" sheetId="1" r:id="rId1"/>
    <sheet name="Translation" sheetId="2" r:id="rId2"/>
    <sheet name="CO2 factors" sheetId="3" r:id="rId3"/>
    <sheet name="Overall strategy" sheetId="4" r:id="rId4"/>
    <sheet name="Baseline emission inventory" sheetId="5" r:id="rId5"/>
    <sheet name="Plan emission inventory in 2020" sheetId="6" r:id="rId6"/>
    <sheet name="ISEAP" sheetId="7" r:id="rId7"/>
  </sheets>
  <definedNames/>
  <calcPr fullCalcOnLoad="1"/>
</workbook>
</file>

<file path=xl/comments1.xml><?xml version="1.0" encoding="utf-8"?>
<comments xmlns="http://schemas.openxmlformats.org/spreadsheetml/2006/main">
  <authors>
    <author>Autor</author>
  </authors>
  <commentList>
    <comment ref="B4" authorId="0">
      <text>
        <r>
          <rPr>
            <sz val="9"/>
            <rFont val="Tahoma"/>
            <family val="2"/>
          </rPr>
          <t xml:space="preserve">Insert your language code for translation of tables
</t>
        </r>
      </text>
    </comment>
  </commentList>
</comments>
</file>

<file path=xl/comments3.xml><?xml version="1.0" encoding="utf-8"?>
<comments xmlns="http://schemas.openxmlformats.org/spreadsheetml/2006/main">
  <authors>
    <author>Autor</author>
    <author>Filipe Oliveira</author>
  </authors>
  <commentList>
    <comment ref="T9" authorId="0">
      <text>
        <r>
          <rPr>
            <sz val="11"/>
            <rFont val="Tahoma"/>
            <family val="2"/>
          </rPr>
          <t>Emission factor should be the average emission factor in the destination, since this corresponds to the CO2 avoided in the destination.</t>
        </r>
        <r>
          <rPr>
            <sz val="9"/>
            <rFont val="Tahoma"/>
            <family val="2"/>
          </rPr>
          <t xml:space="preserve">
</t>
        </r>
      </text>
    </comment>
    <comment ref="S9" authorId="0">
      <text>
        <r>
          <rPr>
            <sz val="11"/>
            <rFont val="Tahoma"/>
            <family val="2"/>
          </rPr>
          <t>Emission factor should be the average emission factor in the origin.</t>
        </r>
      </text>
    </comment>
    <comment ref="P9" authorId="1">
      <text>
        <r>
          <rPr>
            <sz val="9"/>
            <rFont val="Tahoma"/>
            <family val="2"/>
          </rPr>
          <t>Emission factor for non-biomass fraction. This value must be multiplied by the non-biomass fraction.</t>
        </r>
      </text>
    </comment>
    <comment ref="O9" authorId="1">
      <text>
        <r>
          <rPr>
            <sz val="9"/>
            <rFont val="Tahoma"/>
            <family val="2"/>
          </rPr>
          <t>Considering that biomass is harvested in a sustainable manner.</t>
        </r>
      </text>
    </comment>
  </commentList>
</comments>
</file>

<file path=xl/sharedStrings.xml><?xml version="1.0" encoding="utf-8"?>
<sst xmlns="http://schemas.openxmlformats.org/spreadsheetml/2006/main" count="1997" uniqueCount="1723">
  <si>
    <t>ΒΑΣΙΚΕΣ ΑΡΧΕΣ:
- Τελική ενέργεια: αναφέρεται σε εμπορικά διαθέσιμη ενέργεια στον τελικό χρήστη (ηλεκτρικό ρεύμα, θερμότητα, ψύξη και καύσιμα) και ανανεώσιμες πηγές ενέργειας (π.χ. θερμικά ηλιακά, λέβητες βιομάζας, αυτόνομα φωτοβολταϊκά, κ.ά.) αξιοοποιούμενες απευθείας από τον τελικό χρήστη, εξαιρουμενής της ενέργειας που πωλείται σε δημόσιο δίκτυο  διανομής.
- Δευτερογενής ενέργεια: η ενέργεια που μετατρέπεται από άλλες μορφές ενέργειας ώστε να τροφοδοτήσει τους χρήστες μέσω των κεντρικών ενεργειακών υπηρεσιών (ηλεκτρισμός, θερμότητα μέσω δικτύου τηλεθέρμανσης, ψύξη μέσω δικτύου τηλεψύξης).
- Πρωτογενής ενέργεια: η εισαγόμενη ενέργεια (ορυκτά καύσιμα, βιοκαύσιμα, ηλεκτρισμός) και τοπικά διαθέσιμη ενέργεια (υδροηλεκτρική, αιολική , ηλιακή, βιομάζα, κτλ.) πρν την τελική χρήση και πριν την μετατροπή σε άλλη μορφή ενέργειας.
- Επανεξαγωγή ενέργειας (εξαγωγή εισαγόμενων ενεργειακών φορέων για αξιοποίηση σε πλοία και αεροπλάνα) και συστηματικές ενεργειακές δραστηριότητες προς εξαγωγή μπορούν να θεωρηθούν ως εξωγενής κατανάλωση ενέργειας και να εξαιρεθεί από το εσωτερικό ισοζύγιο ενέργειας. Παρόλα αυτά, μπορεί να είναι χρήσιμο να συλλεχθούν πληροφορίες και για αυτές τις χρήσεις ενέργειας ώστε να γίνει έλεγχος συνοχής του συνολικού ενεργειακού ισοζυγίου του νησιού.</t>
  </si>
  <si>
    <t>Analisi Ciclo Vitale (LCA) dei fattori di emissione</t>
  </si>
  <si>
    <t>Foglio</t>
  </si>
  <si>
    <t>Contenuti</t>
  </si>
  <si>
    <t>Mira a consentire la traduzione delle tabelle</t>
  </si>
  <si>
    <t>Inserire i fattori di emissione di CO2 per il calcolo delle emissioni</t>
  </si>
  <si>
    <t>Stabilire obiettivi ISEAP, visione a lungo termine e aspetti organizzativi e finanziari.</t>
  </si>
  <si>
    <t xml:space="preserve">Presentare il bilancio energetico di base e l'inventario delle emissioni di CO2. </t>
  </si>
  <si>
    <t xml:space="preserve">Presentare il bilancio energetico del piano nel 2020 e l'inventario delle emissioni di CO2. </t>
  </si>
  <si>
    <t xml:space="preserve">Presentare l'elenco delle azioni per l'energia sostenibile, gli investimenti e la riduzione delle emissioni di CO2. </t>
  </si>
  <si>
    <t>Piano di Azione per l'Energia Sostenibile Insulare (ISEAP)</t>
  </si>
  <si>
    <t>Istruzioni</t>
  </si>
  <si>
    <t>STRATEGIA GENERALE</t>
  </si>
  <si>
    <t>OBIETTIVO GENERALE DI RIDUZIONE DELLE EMISSIONI DI CO2 AL 2020</t>
  </si>
  <si>
    <t>Si prega di selezionare la casella corrispondente</t>
  </si>
  <si>
    <t>Riduzione assoluta</t>
  </si>
  <si>
    <t>oppure</t>
  </si>
  <si>
    <t>Riduzione pro capite</t>
  </si>
  <si>
    <t>Obiettivo non raggiunto</t>
  </si>
  <si>
    <t>VISIONE A LUNGO TERMINE  DELLE AUTORITA' LOCALI (si prega di includere aree prioritarie, principali tendenze e sfide)</t>
  </si>
  <si>
    <t>ASPETTI ORGANIZZATIVI E FINANZIARI</t>
  </si>
  <si>
    <t xml:space="preserve">Strutture di coordinamento e organizzative create/assegnate </t>
  </si>
  <si>
    <t xml:space="preserve">Capacità del personale assegnato </t>
  </si>
  <si>
    <t>Coinvolgimento di cittadini e parti interessate</t>
  </si>
  <si>
    <t>Bilancio toale stimato</t>
  </si>
  <si>
    <t xml:space="preserve">Fonti finanziarie previste per gli investimenti all'interno del vostro piano d'azione </t>
  </si>
  <si>
    <t>Misure previste per monitoraggio e proseguimento</t>
  </si>
  <si>
    <t>Vai alla scheda successiva dedicato all'Inventario delle Emissioni di Base</t>
  </si>
  <si>
    <t>INVENTARIO DELLE EMISSIONI DI BASE</t>
  </si>
  <si>
    <t>DATI GENERALI</t>
  </si>
  <si>
    <t>Anno Inventario</t>
  </si>
  <si>
    <t>Numero abitanti</t>
  </si>
  <si>
    <t>Campi obbligatori</t>
  </si>
  <si>
    <t>RISULTATI DEL BILANCIO ENERGETICO</t>
  </si>
  <si>
    <t>DOMANDA ENERGIA FINALE</t>
  </si>
  <si>
    <t>SETTORE DELLA DOMANDA</t>
  </si>
  <si>
    <t>DESCRIZIONE DELLE AZIONI DA IMPLEMENTARE</t>
  </si>
  <si>
    <t>Descrizione del settore</t>
  </si>
  <si>
    <t>RESIDENZIALE</t>
  </si>
  <si>
    <t>Acqua calda</t>
  </si>
  <si>
    <t>Riscaldamento e raffreddamento</t>
  </si>
  <si>
    <t>Illuminazione</t>
  </si>
  <si>
    <t>Cucina</t>
  </si>
  <si>
    <t>Frigoriferi e congelatori</t>
  </si>
  <si>
    <t>Lavatrici e asciugatrici</t>
  </si>
  <si>
    <t>Lavastoviglie</t>
  </si>
  <si>
    <t>Televisori</t>
  </si>
  <si>
    <t>Altri apparecchi elettrici</t>
  </si>
  <si>
    <t>SETTORE PRIMARIO</t>
  </si>
  <si>
    <t>PEAMISED MÕISTED:
- Lõppenergia: viitab müüdavale energiale, mida pakutakse lõpptarbijale (elekter, soojus, jahutus ja kütused) ja taastuvenergiaallikatele, mida kasutatakse otseselt lõpptarbija poolt, v.a. energia, mis müüakse avalikku jaotusvõrku (maasoojus, päikseenergia, biomass jne).
- Teisene energia: energia, mis on muundatud teist tüüpi energiateks selleks, et varustada tarbijaid läbi tsentraliseeritud energiavõrgu (elekter, kaugküte, kaugjahutus).
- Primaarenergia: energia, mida imporditakse (fossiilsed kütused, biokütused, elekter) ja kohalikud energiaallikad (vesi, tuul, päike, biomass jne.) enne lõpptarbimist või muundamist teiseseks energiaks.
- Re-ekspordi (imporditud energialiikide eksport laevadele ja lennukitele) ja intensiivsed energia ekspordi tegevused saab lugeda väliseks energia tarbimiseks ja arvata välja sisemisest energiabilansist. Sellise energiakasutuse kohta on oluline saada informatsiooni, et kontrollida kogu saare energiabilansi kokkusobivust.</t>
  </si>
  <si>
    <t>NÕUANDED ANDMETE KOGUMISEKS:
- Müüdava lõppenergia nõudluse andmed (elekter, kaugküte, fossilkütused jne) iga sektori jaoks on võimalik saada energia tarnijatelt.
- Mittemüüdava lõppenergia (päike, biomass jne.) andmed on võimalik saada lõpptarbija küsitluste kaudu.
- Teisese energia tootmise, primaarenergia muundamise, salvestamise voogude ja väliste energia ülekannete kohta saab andmeid elektrijaamadest ja energia ettevõtetest.
- Taastuvenergia ja eratootjate kohta ei pruugi andmeid olla. Juhul kui on olemas info energia ringlusse laskmise kohta jaotusvõrku on võimalik neid andmeid tuletada, kuna energia tootmine ja tootja sisemine tarbimine arvestatakse energia kadudena.
- Primaarenergia nõudlus arvutatakse informatsiooni põhjal mis on saadud lõppenergia nõudluse ja teiseseks energiaks muundamise kohta. Energiabilanssi saab kontrollida impordi ja varude muutuse järgi saarel.</t>
  </si>
  <si>
    <t>Perdite nella conversione da energia primaria a energia secondaria</t>
  </si>
  <si>
    <t>EFFICIENZA CONVERSIONE ENERGETICA</t>
  </si>
  <si>
    <t>FLUSSI ENERGETICI</t>
  </si>
  <si>
    <t>Archiviazione</t>
  </si>
  <si>
    <t>Dati in ingresso archiviazione</t>
  </si>
  <si>
    <t>Dati in uscita archivizione</t>
  </si>
  <si>
    <t>Connessione esterna</t>
  </si>
  <si>
    <t>Importazione nell'isola</t>
  </si>
  <si>
    <t>Esportazione dall'isola</t>
  </si>
  <si>
    <t>Riesportazione e consumo esterno</t>
  </si>
  <si>
    <t>Perdite nella distribuzione e autoconsumo</t>
  </si>
  <si>
    <t>CONVERSIONE ENERGIA SECONDARIA</t>
  </si>
  <si>
    <t>Conversione dell'elettricità in freddo</t>
  </si>
  <si>
    <t xml:space="preserve">Conversione da calore a freddo </t>
  </si>
  <si>
    <t>Domanda energia finale</t>
  </si>
  <si>
    <t>FONTE ENERGIA PRIMARIA</t>
  </si>
  <si>
    <t>DOMANDA ENERGIA PRIMARIA</t>
  </si>
  <si>
    <t>Elettricità importata (cavo)</t>
  </si>
  <si>
    <t>Elettricità esportata (cavo)</t>
  </si>
  <si>
    <t>EMISSIONI DI CO2</t>
  </si>
  <si>
    <t>EMISSIONI DI CO2 DA PRODUZIONE</t>
  </si>
  <si>
    <t>EMISSIONI DI CO2 DA USO FINALE</t>
  </si>
  <si>
    <t>FATTORI EMISSIONI CO2</t>
  </si>
  <si>
    <t>Emissioni di CO2 da impianti ETS inclusi nei calcoli per l'uso finale di energia</t>
  </si>
  <si>
    <t>Emissioni di CO2 da impianti ETS inclusi nei calcoli per la produzione di energia secondaria</t>
  </si>
  <si>
    <t>Riduzione delle emissioni di CO2 per anno di riferimento</t>
  </si>
  <si>
    <t>Vai al prossimo foglio dedicato a Inventario delle emissioni nel 2020</t>
  </si>
  <si>
    <t xml:space="preserve">PIANO DI INVENTARIO EMISSIONI AL 2020 (attuazione delle azioni di energia sostenibile) </t>
  </si>
  <si>
    <t>Vai al prossimo fogliodedicato al Piano di Azione per l'Energia Sostenibile Insulare</t>
  </si>
  <si>
    <t>TITOLO DEL PIANO DI AZIONE PER L'ENERGIA SOSTENIBILE INSULARE</t>
  </si>
  <si>
    <t>Data dell'approvazione formale</t>
  </si>
  <si>
    <t>Autorità che approva il piano</t>
  </si>
  <si>
    <t>ELEMENTI CHIAVE DEL PIANO DI AZIONE PER L'ENERGIA SOSTENIBILE</t>
  </si>
  <si>
    <t>SETTORI E CAMPI DI AZIONE</t>
  </si>
  <si>
    <t>AZIONI (una riga per azione - inserisci altre righe se necessario; escludere le azioni ETS)</t>
  </si>
  <si>
    <t>RESPONSABILE PER L'IMPLEMENTAZIONE</t>
  </si>
  <si>
    <t>ATTUAZIONE PROGRAMMA</t>
  </si>
  <si>
    <t>Anno di inizio</t>
  </si>
  <si>
    <t>Anno di conclusione</t>
  </si>
  <si>
    <t>COSTI STIMATI DI INVESTIMENTO [euro]</t>
  </si>
  <si>
    <t>RISPARMIO ENERGETICO PREVISTO [MWh/anno]</t>
  </si>
  <si>
    <t xml:space="preserve">RIDUZIONE DI C02 PREVISTA  [ton/anno] </t>
  </si>
  <si>
    <t>OBIETTIVO RISPARMIO ENERGETICO ENTRO IL 2020  [MWh/anno]</t>
  </si>
  <si>
    <t xml:space="preserve">OBIETTIVO RIDUZIONE CO2 ENTRO IL 2020 [ton/anno] </t>
  </si>
  <si>
    <t>PRODUZIONE ENERGETICA SECONDARIA E FLUSSI ENERGETICI</t>
  </si>
  <si>
    <t>Elettricità (non rinnovabile)</t>
  </si>
  <si>
    <t xml:space="preserve">TIPS FÖR DATAINSAMLING:
- Slutlig energianvändning för nätburen energi (el, fjärrvärme, gas) kan erhållas från energibolagen. För el fråga nätmarknadsavdelningen hos nätoperatören. För fjärrvärme se http://www.svenskfjarrvarme.se För oljeprodukter hänvisas till SCB:s statistik över kommunala oljeleveranser www.scb.se/EN0109 som dock har 10 mån eftersläpning, alternativt kontakta lokala leverantörer. För ev. kol och petcoke är det sannolikt lättast att fråga användarna inom industrin.  
- Slutanvändning av energi i enskilda anläggningar (värmepumpar, solvärme, ved, flis, pellets, etc.) kan uppskattas genom att fråga stora enskilda användare ,lokala installatörer av anläggningar samt genom att göra uppskattningar baserade på sotarnas register.
- Energibehovet för primär energi insatt för omvandling till sekundära energikällor, lagerdifferenser och behovet av externt tillförd energi kan erhållas från kraft- och fjärrvärmebolagen.
- För förnybar energi och för energi insatt för omvandling hos enskilda aktörer finns kanske ingen information om hur mycket energi som satts in för omvandling. Om enbart uppgifter om den energi som levererats till distributionssystem är tillgängliga, så får dessa betraktas som den tillgängliga energin och intern användning hos energileverantörer betraktas som produktionsförluster.
- Det primära energibehovet beräknas från informationen om slutlig energianvändning och energi insatt för omvandling till sekundära energislag. Energibalansen kan kontrolleras mot information om tillförsel och and lagervariationer.
</t>
  </si>
  <si>
    <r>
      <t>CO</t>
    </r>
    <r>
      <rPr>
        <vertAlign val="subscript"/>
        <sz val="9"/>
        <color indexed="8"/>
        <rFont val="Calibri"/>
        <family val="2"/>
      </rPr>
      <t>2-</t>
    </r>
    <r>
      <rPr>
        <sz val="9"/>
        <color indexed="8"/>
        <rFont val="Calibri"/>
        <family val="2"/>
      </rPr>
      <t xml:space="preserve">utsläppsinventering och energibalans för basåret </t>
    </r>
  </si>
  <si>
    <r>
      <t>Planerad energibalans och återstående CO</t>
    </r>
    <r>
      <rPr>
        <vertAlign val="subscript"/>
        <sz val="9"/>
        <color indexed="8"/>
        <rFont val="Calibri"/>
        <family val="2"/>
      </rPr>
      <t>2</t>
    </r>
    <r>
      <rPr>
        <sz val="9"/>
        <color indexed="8"/>
        <rFont val="Calibri"/>
        <family val="2"/>
      </rPr>
      <t>-utsläpp år 2020</t>
    </r>
  </si>
  <si>
    <r>
      <t>Lista på åtgärder för hållbar energi; förväntade investeringskostnader och  minskade CO</t>
    </r>
    <r>
      <rPr>
        <vertAlign val="subscript"/>
        <sz val="9"/>
        <color indexed="8"/>
        <rFont val="Calibri"/>
        <family val="2"/>
      </rPr>
      <t>2-</t>
    </r>
    <r>
      <rPr>
        <sz val="9"/>
        <color indexed="8"/>
        <rFont val="Calibri"/>
        <family val="2"/>
      </rPr>
      <t xml:space="preserve">utsläpp </t>
    </r>
  </si>
  <si>
    <t>Åtgärdsplan för hållbar ö-energi, (ISEAP)</t>
  </si>
  <si>
    <t>ÖVERGRIPANDE STRATEGI</t>
  </si>
  <si>
    <r>
      <t>Övergripande mål för minskade CO</t>
    </r>
    <r>
      <rPr>
        <vertAlign val="subscript"/>
        <sz val="9"/>
        <color indexed="8"/>
        <rFont val="Calibri"/>
        <family val="2"/>
      </rPr>
      <t xml:space="preserve">2 </t>
    </r>
    <r>
      <rPr>
        <sz val="9"/>
        <color indexed="8"/>
        <rFont val="Calibri"/>
        <family val="2"/>
      </rPr>
      <t>-utsläpp till år 2020</t>
    </r>
  </si>
  <si>
    <t>Markera lämplig ruta</t>
  </si>
  <si>
    <t xml:space="preserve"> Ej uppnådda mål</t>
  </si>
  <si>
    <t>Långtidsvisionen för beslutande myndighet (inklusive prioriterade insatsområden, trender och utmaningar)</t>
  </si>
  <si>
    <t>Deltagande från intressenter och medborgare:</t>
  </si>
  <si>
    <t>Beräknad totalbudget:</t>
  </si>
  <si>
    <t>Förutsedda finansieringskällor för investeringarna inom er åtgärdsplan:</t>
  </si>
  <si>
    <t>Planerade åtgärder för övervakning och uppföljning:</t>
  </si>
  <si>
    <t>Fortsätt till mallens nästa blad - som är den grundläggande utsläppsinventeringen.</t>
  </si>
  <si>
    <t>GRUNDLÄGGANDE UTSLÄPPSINVENTERING</t>
  </si>
  <si>
    <t>ALLMÄNNA  UPPGIFTER</t>
  </si>
  <si>
    <t>Inventeringsår</t>
  </si>
  <si>
    <t>Antal invånare</t>
  </si>
  <si>
    <t>Tvätt och torkutrustning</t>
  </si>
  <si>
    <t>Passagerartransporter på väg ( kollektivtrafik, taxi, skolskjutsar, turistbussar m m)</t>
  </si>
  <si>
    <t>Övriga servicefordon</t>
  </si>
  <si>
    <t>Återföring (båtar, flygplan, ekonomiska frizoner, nationella och internationella militära installationer, etc.)</t>
  </si>
  <si>
    <t>Energiintensiv produktion för export (som ej  ska ingå i öns energibalans)</t>
  </si>
  <si>
    <t>Annat (som ej ska ingå i öns energibalans)</t>
  </si>
  <si>
    <t>Centraliserade energitjänster</t>
  </si>
  <si>
    <t>El från det allmänna elnätet</t>
  </si>
  <si>
    <t>Förnybara energikällor (ej inkluderat el och värme sålda till allmänna distributionsnät)</t>
  </si>
  <si>
    <t>Förybara energikällor (från system anslutna allmänna distributionsnät)</t>
  </si>
  <si>
    <t>Förnybara energislag</t>
  </si>
  <si>
    <t>TOTAL FÖR ANVÄNDNING  PÅ ÖN</t>
  </si>
  <si>
    <t>Insatt  för lagring</t>
  </si>
  <si>
    <t>Uttag från lagring</t>
  </si>
  <si>
    <r>
      <t xml:space="preserve"> Utsläpp av CO</t>
    </r>
    <r>
      <rPr>
        <vertAlign val="subscript"/>
        <sz val="9"/>
        <color indexed="8"/>
        <rFont val="Calibri"/>
        <family val="2"/>
      </rPr>
      <t>2</t>
    </r>
  </si>
  <si>
    <r>
      <t>CO</t>
    </r>
    <r>
      <rPr>
        <vertAlign val="subscript"/>
        <sz val="9"/>
        <color indexed="8"/>
        <rFont val="Calibri"/>
        <family val="2"/>
      </rPr>
      <t>2</t>
    </r>
    <r>
      <rPr>
        <sz val="9"/>
        <color indexed="8"/>
        <rFont val="Calibri"/>
        <family val="2"/>
      </rPr>
      <t xml:space="preserve"> -UTSLÄPP FRÅN  ENERGIOMVANDLING</t>
    </r>
  </si>
  <si>
    <r>
      <t>CO</t>
    </r>
    <r>
      <rPr>
        <vertAlign val="subscript"/>
        <sz val="9"/>
        <color indexed="8"/>
        <rFont val="Calibri"/>
        <family val="2"/>
      </rPr>
      <t xml:space="preserve">2 </t>
    </r>
    <r>
      <rPr>
        <sz val="9"/>
        <color indexed="8"/>
        <rFont val="Calibri"/>
        <family val="2"/>
      </rPr>
      <t>-UTSLÄPP FRÅN SLUTLIG ENERGIANVÄNDNING</t>
    </r>
  </si>
  <si>
    <r>
      <t>UTSLÄPPSFAKTORER CO</t>
    </r>
    <r>
      <rPr>
        <vertAlign val="subscript"/>
        <sz val="9"/>
        <color indexed="8"/>
        <rFont val="Calibri"/>
        <family val="2"/>
      </rPr>
      <t>2</t>
    </r>
  </si>
  <si>
    <r>
      <t>CO</t>
    </r>
    <r>
      <rPr>
        <vertAlign val="subscript"/>
        <sz val="9"/>
        <color indexed="8"/>
        <rFont val="Calibri"/>
        <family val="2"/>
      </rPr>
      <t xml:space="preserve">2 </t>
    </r>
    <r>
      <rPr>
        <sz val="9"/>
        <color indexed="8"/>
        <rFont val="Calibri"/>
        <family val="2"/>
      </rPr>
      <t>utsläpp från ETS -anläggningar som ingår i beräkningarna för slutanvändning av energi</t>
    </r>
  </si>
  <si>
    <r>
      <t>CO</t>
    </r>
    <r>
      <rPr>
        <vertAlign val="subscript"/>
        <sz val="9"/>
        <color indexed="8"/>
        <rFont val="Calibri"/>
        <family val="2"/>
      </rPr>
      <t>2</t>
    </r>
    <r>
      <rPr>
        <sz val="9"/>
        <color indexed="8"/>
        <rFont val="Calibri"/>
        <family val="2"/>
      </rPr>
      <t>-utsläpp från ETS anläggningar som ingår i beräkningarna för sekundär energiproduktion</t>
    </r>
  </si>
  <si>
    <t>RESULTAT AV UTSLÄPPSINVENTERINGEN</t>
  </si>
  <si>
    <t>Veuillez incrire votre code de langue dans une cellule vert clair, remplissez la traduction de chaque élément dans la colonne ci-dessous et insérez le code de votre langue dans la cellule en bleu foncé de la première colonne:</t>
  </si>
  <si>
    <t>Langue</t>
  </si>
  <si>
    <t>Ile</t>
  </si>
  <si>
    <t>Année</t>
  </si>
  <si>
    <t>Année de référence</t>
  </si>
  <si>
    <t>Méthode de calcul du CO2</t>
  </si>
  <si>
    <t>Facteurs d'émissions du GIEC (IPCC)</t>
  </si>
  <si>
    <t>Facteurs d'émission dans l'analyse du cycle de vie (ACV)</t>
  </si>
  <si>
    <t>Unité d'émission</t>
  </si>
  <si>
    <t>Feuille</t>
  </si>
  <si>
    <t>Contenu</t>
  </si>
  <si>
    <t>Permet la traduction du document.</t>
  </si>
  <si>
    <t>Pour insérer les facteurs d'émissions de CO2 pour le calcul des émissions.</t>
  </si>
  <si>
    <t>Pour établir les objectifs de l'ISEAP, la vision à long-terme et les aspects organisationnels et financiers.</t>
  </si>
  <si>
    <t>Pour afficher le bilan énérgétique de référence et l'inventaire des émissions de CO2.</t>
  </si>
  <si>
    <t>Pour afficher le bilan énergétique du Plan en 2020 et l'inventaire des émissions de CO2.</t>
  </si>
  <si>
    <t>Pour afficher la liste des actions pour l'énergie durable, les investissements et la réduction des émissions de CO2</t>
  </si>
  <si>
    <t>Plan d'Action Insulaire pour l'Energie Durable (PAIED)</t>
  </si>
  <si>
    <t>Stratégie globale</t>
  </si>
  <si>
    <t>Objectif global de réduction des émissions de CO2 pour 2020</t>
  </si>
  <si>
    <t xml:space="preserve">Veuillez sélectionnez l'option souhaitée </t>
  </si>
  <si>
    <t>Réduction absolue</t>
  </si>
  <si>
    <t>Réduction per capita</t>
  </si>
  <si>
    <t>Objectif non atteint</t>
  </si>
  <si>
    <t>VISION A LONG TERME DE VOTRE AUTORITE LOCALE (Veuillez inclure les zones prioritaires, les principales tendances et les défis)</t>
  </si>
  <si>
    <t>ASPECTS ORGANISATIONNELS ET FINANCIERS</t>
  </si>
  <si>
    <t>Structures de coordination et d'organisation créées/désignées</t>
  </si>
  <si>
    <t>Ressources humaines allouées</t>
  </si>
  <si>
    <t>Participation des parties prenantes et des citoyens</t>
  </si>
  <si>
    <t>Budget global estimé</t>
  </si>
  <si>
    <t>Sources de financement prévues pour les investissements du plan d'action</t>
  </si>
  <si>
    <t>Les mesures prévues pour la surveillance et le suivi</t>
  </si>
  <si>
    <t>Continuez sur la feuille suivante consacrée à votre inventaire des émissions de référence</t>
  </si>
  <si>
    <t>INVENTAIRE DES EMISSIONS DE REFERENCE</t>
  </si>
  <si>
    <t>DONNEES GENERALES</t>
  </si>
  <si>
    <t>Année d'inventaire</t>
  </si>
  <si>
    <t>Nombre d'habitants</t>
  </si>
  <si>
    <t>Champs obligatoires</t>
  </si>
  <si>
    <t>RESULTATS DE BILAN ENERGETIQUE</t>
  </si>
  <si>
    <t>DEMANDE D'ENERGIE FINALE</t>
  </si>
  <si>
    <t>Absoluutne vähenemine</t>
  </si>
  <si>
    <t>või</t>
  </si>
  <si>
    <t>Vähenemine elaniku kohta</t>
  </si>
  <si>
    <t>Eesmärk pole saavutatud</t>
  </si>
  <si>
    <t>KOHALIKU OMAVALITSUSE PIKAAJALINE VISIOON (palun arvesta prioriteetseid valdkondi, peamisi trende ja väljakutseid)</t>
  </si>
  <si>
    <t>ORGANISATSIOONILISED JA FINANTSILISED ASPEKTID</t>
  </si>
  <si>
    <t>Koordineerimine ja loodavad/määratavad organisatsioonilised struktuurid</t>
  </si>
  <si>
    <t>Tööjaotus</t>
  </si>
  <si>
    <t>Huvirühmade ja kodanike kaasatus</t>
  </si>
  <si>
    <t>Hinnanguline eelarve</t>
  </si>
  <si>
    <t>Finantsallikad tegevuskavas nimetatud investeeringute elluviimiseks</t>
  </si>
  <si>
    <t>Planeeritud seiremeetmed ja järeltoimingud</t>
  </si>
  <si>
    <t>Liigu järgmisele leheküljele, millel on sinu baasemissioonide inventuur</t>
  </si>
  <si>
    <t>BAASEMISSIOONIDE INVENTUUR</t>
  </si>
  <si>
    <t>ÜLDISED ANDMED</t>
  </si>
  <si>
    <t>Inventeerimise aasta</t>
  </si>
  <si>
    <t>Elanike arv</t>
  </si>
  <si>
    <t>ENERGIABILANSI TULEMUSED</t>
  </si>
  <si>
    <t>EMISSIOONIDE INVENTEERIMISE TULEMUSED</t>
  </si>
  <si>
    <t>Liigu järgmisele leheküljele, millel on sinu emissioonide inventuur 2020 aastal</t>
  </si>
  <si>
    <t>PLANEERI EMISSIOONIDE INVENTUURI 2020. aastal (energiat säästvate tegevuste elluviimine)</t>
  </si>
  <si>
    <t>Liigu järgmisele leheküljele, millel on sinu saare säästva energia tegevusplaan</t>
  </si>
  <si>
    <t>Tabla de traducción</t>
  </si>
  <si>
    <t>Legislation</t>
  </si>
  <si>
    <t>Defence, justice, police and fire departments</t>
  </si>
  <si>
    <t xml:space="preserve">                                 www.islepact.eu</t>
  </si>
  <si>
    <t xml:space="preserve">                               www.islepact.eu</t>
  </si>
  <si>
    <t xml:space="preserve">                  www.islepact.eu</t>
  </si>
  <si>
    <t xml:space="preserve">                              www.islepact.eu</t>
  </si>
  <si>
    <t>EXPECTED RENEWABLE ENERGY INCREASE [MWh/year]</t>
  </si>
  <si>
    <t>RENEWABLE ENERGY INCREASE TARGET IN 2020 [MWh/year]</t>
  </si>
  <si>
    <t>META DE AUMENTO DE ENERGIA RENOVÁVEL EM 2020 [MWh/ano]</t>
  </si>
  <si>
    <t>ΑΝΑΜΕΝΟΜΕΝΗ ΑΥΞΗΣΗ ΕΝΕΡΓΕΙΑΣ ΑΠΟ ΑΝΑΝΕΩΣΙΜΕΣ ΠΗΓΕΣ [ΜWh/έτος]</t>
  </si>
  <si>
    <t>ΣΤΟΧΟΣ ΑΥΞΗΣΗΣ ΕΝΕΡΓΕΙΑΣ ΑΠΟ ΑΝΑΝΕΩΣΙΜΕΣ ΠΗΓΕΣ ΜΕΧΡΙ ΤΟ 2020 [MWh/έτος]</t>
  </si>
  <si>
    <t>AUMENTO DE ENERGIA RENOVÁVEL ESPERADO [MWh/ano]</t>
  </si>
  <si>
    <t>REDUÇÃO DE EMISSÕES DE CO2 ESPERADA [t/ano]</t>
  </si>
  <si>
    <t>FÖRVÄNTAD ÖKNING AV FÖRNYESLEBAR ENERGI (MWh/år)</t>
  </si>
  <si>
    <t>MÅLET FÖR MÄNGDEN FÖRNYESLEBAR ENERGI ÅR 2020 (MWh/år)</t>
  </si>
  <si>
    <t>INCREMENTO ATTESO DELLE ENERGIE RINNOVABILI [ MWh/anno]</t>
  </si>
  <si>
    <t>OBIETTIVO DI CRESCITA DELLE ENERGIA RINNOVABILI NEL 2020 [MWh/anno]</t>
  </si>
  <si>
    <t>Forventet vedvarende energiforøgelse [MWh/år]</t>
  </si>
  <si>
    <t>TOTAL POUR LE MARCHE INTERIEUR</t>
  </si>
  <si>
    <t>PRODUCTION D'ENERGIE SECONDAIRE ET FLUX D'ENERGIE</t>
  </si>
  <si>
    <t>SECTEUR DE PRODUCTION</t>
  </si>
  <si>
    <t>SOURCE D'ENERGIE</t>
  </si>
  <si>
    <t>Produit énergétique</t>
  </si>
  <si>
    <t>Electricité</t>
  </si>
  <si>
    <t>Chaleur</t>
  </si>
  <si>
    <t>Froid</t>
  </si>
  <si>
    <t>ENERGIE PRIMAIRE CONVERTIE EN ENERGIE SECONDAIRE (consommation d'énergie primaire)</t>
  </si>
  <si>
    <t>Pertes de conversion d'énergie primaire en énergie secondaire</t>
  </si>
  <si>
    <t>RENDEMENT ENERGETIQUE DE CONVERSION</t>
  </si>
  <si>
    <t>FLUX D'ENERGIE</t>
  </si>
  <si>
    <t>Stockage</t>
  </si>
  <si>
    <t>Entrée au stockage</t>
  </si>
  <si>
    <t>Sortie de stockage</t>
  </si>
  <si>
    <t>Connexion externe</t>
  </si>
  <si>
    <t>Importation de l'ile</t>
  </si>
  <si>
    <t>Exportation de l'ile</t>
  </si>
  <si>
    <t>Réexportation et consommation extérieure</t>
  </si>
  <si>
    <t>Pertes de distribution et auto-consommation</t>
  </si>
  <si>
    <t>CONVERSION D'ENERGIE SECONDAIRE</t>
  </si>
  <si>
    <t>Conversion d'électricité en froid</t>
  </si>
  <si>
    <t>Conversion de chaleur en froid</t>
  </si>
  <si>
    <t xml:space="preserve">Demande finale d'énergie  </t>
  </si>
  <si>
    <t>SOURCE D'ENERGIE PRIMAIRE</t>
  </si>
  <si>
    <t>DEMANDE D'ENERGIE PRIMAIRE</t>
  </si>
  <si>
    <t>Electricité importée (câble)</t>
  </si>
  <si>
    <t>Electricité exportée (câble)</t>
  </si>
  <si>
    <t>EMISSIONS DE CO2</t>
  </si>
  <si>
    <t>EMISSIONS DE CO2 DE LA PRODUCTION</t>
  </si>
  <si>
    <t>EMISSIONS DE CO2 DE L'UTILISATION FINALE</t>
  </si>
  <si>
    <t>FACTEURS D'EMISSIONS DE CO2</t>
  </si>
  <si>
    <t>Emissions de CO2 provenant des installations ETS (régime d'échange de droits d'émission) inclus dans les calculs pour l'utilisation finale de l'énergie</t>
  </si>
  <si>
    <t>Emissions de CO2 provenant des installations ETS (régime d'échange de droits d'émission) inclus dans les calculs pour la production d'énergie secondaire</t>
  </si>
  <si>
    <t>RESULTATS DE L'INVENTAIRE DES EMISSIONS</t>
  </si>
  <si>
    <t>Continuez sur la feuille suivante consacrée à votre inventaire des émissions en 2020</t>
  </si>
  <si>
    <t>INVENTAIRE DES EMISSIONS DU PLAN EN 2020 (avec la mise en œuvre d'actions pour l'énergie durable)</t>
  </si>
  <si>
    <t>Continuez sur la feuille suivante consacrée à votre Plan d'Action Insulaire pour l'Energie Durable</t>
  </si>
  <si>
    <t>TITRE DU PLAN D'ACTION INSULAIRE POUR L'ENERGIE DURABLE</t>
  </si>
  <si>
    <t>Date de l'approbation formelle</t>
  </si>
  <si>
    <t>Autorité approuvant le Plan</t>
  </si>
  <si>
    <t>PRINCIPAUX ELEMENTS DU PLAN D'ACTION INSULAIRE POUR L'ENERGIE DURABLE</t>
  </si>
  <si>
    <t>SECTEURS ET CHAMPS D'ACTION</t>
  </si>
  <si>
    <t>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t>
  </si>
  <si>
    <t>PRINCIPAUX CONCEPTS :
- L'énergie finale se réfère à l'énergie commerciale fournie à l'utilisateur final (électricité, chaleur, froid et combustibles) et aux sources d'énergie renouvelable directement utilisées par l'utilisateur final, à l'exclusion de l'énergie vendue à un réseau de distribution public (thermosolaire, biomasse, ... etc)
- L'énergie secondaire correspond à l'énergie convertie à partir d'autres types d'énergie pour alimenter les utilisateurs grâce à des services énergétiques centralisés (Electricité, système de chauffage urbain, système de refroidissement urbain)
- L'énergie primaire correspond à l'énergie importée (combustibles fossiles, biocarburants, électricité) et aux sources d'énergie locales (hydraulique, vent, solaire, biomasse, ... etc) avant l'utilisation finale ou la transformation en énergie secondaire.
- La réexportation (exportation de produits énergétiques importés pour les navires et les avions) et les activités avec usage intensif d'énergie pour l'exportation peuvent être considérées comme une consommation d'énergie externe et exclues du bilan énergétique interne. Toutefois, l'obtention d'informations sur ces utilisations de l'énergie peut être pertinente pour contrôler la cohérence du bilan énergétique global de l'ile.</t>
  </si>
  <si>
    <t>CONSEILS POUR REUNIR LES DONNEES :
- Les données de la demande commerciale d'énergie finale (électricité, chauffage urbain, combustibles fossiles, … etc) pour chaque secteur peuvent être obtenues auprès des fournisseurs d'énergie.
- Les données de la demande non commerciale d'énergie finale (solaire, biomasse, … etc) peuvent être obtenues par des enquêtes auprès des utilisateurs finaux.
- Les données sur la production d'énergie secondaire, la consommation d'énergie primaire pour la conversion d'énergie, les flux au niveau du stockage et les transferts d'énergie vers l'extérieur peuvent être obtenues auprès des centrales électriques et des opérateurs.
- Pour les énergies renouvelables et les producteurs privés, les infomations sur la production peuvent ne pas être disponibles. Dans le cas où seules les données d'émission d'énergie vers le réseau de distribution sont connues, ces données peuvent être considérées comme la production d'énergie, et l'auto-consommation du producteur sera considérée comme une perte de production.
- La demande d'énergie primaire est calculée à partir des informations sur la demande d'énergie finale et la conversion d'énergie en énergie secondaire. Toutefois, ce bilan énergétique peut être vérifié avec les informations sur les importations et la variation des stocks sur l'ile:</t>
  </si>
  <si>
    <r>
      <t>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t>
    </r>
    <r>
      <rPr>
        <sz val="9"/>
        <color indexed="10"/>
        <rFont val="Calibri"/>
        <family val="2"/>
      </rPr>
      <t xml:space="preserve"> y producción de energía secundaria</t>
    </r>
    <r>
      <rPr>
        <sz val="9"/>
        <color indexed="8"/>
        <rFont val="Calibri"/>
        <family val="2"/>
      </rPr>
      <t>. Sin embargo, este balance de energía se puede comprobar con la información sobre importaciones y la variación de las existencias en la isla.</t>
    </r>
  </si>
  <si>
    <r>
      <t xml:space="preserve">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t>
    </r>
    <r>
      <rPr>
        <sz val="9"/>
        <color indexed="10"/>
        <rFont val="Calibri"/>
        <family val="2"/>
      </rPr>
      <t xml:space="preserve">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t>
    </r>
    <r>
      <rPr>
        <sz val="9"/>
        <color indexed="8"/>
        <rFont val="Calibri"/>
        <family val="2"/>
      </rPr>
      <t xml:space="preserve">
</t>
    </r>
    <r>
      <rPr>
        <sz val="9"/>
        <rFont val="Calibri"/>
        <family val="2"/>
      </rPr>
      <t xml:space="preserve"> -</t>
    </r>
    <r>
      <rPr>
        <sz val="9"/>
        <color indexed="10"/>
        <rFont val="Calibri"/>
        <family val="2"/>
      </rPr>
      <t xml:space="preserve"> Re-exportación y las actividades</t>
    </r>
    <r>
      <rPr>
        <sz val="9"/>
        <rFont val="Calibri"/>
        <family val="2"/>
      </rPr>
      <t xml:space="preserve">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t>
    </r>
  </si>
  <si>
    <t xml:space="preserve">PRINCIPAIS CONCEITOS:
- Energia final: refere-se a formas de energia comerciais fornecidas ao utilizador final (electricidade, calor, frio e combustíveis) e energias renováveis utilizadas directamente pelo utilizador final, excluindo a energia vendida a uma rede pública de distribuição (solar térmica, biomassa, etc.).
- Energia secundária: a energia convertida a partir de outra forma de energia para abastecimento dos utilizadores através de serviços energéticos centralizados (electricidade, calor e frio de redes de distribuição).
- Energia primária: a energia importada (combustíveis fósseis, biocombustíveis, electricidade) e recursos energéticos locais (hídrica, eólica, solar, biomassa, etc.) antes da utilização final ou da transformação em energia secundária.
- Re-exportação (exportação de produtos energéticos importados para embarcações e aviação) e actividades consumidoras intensivas de energia para exportação podem ser consideradas como consumos de energia externos e excluídas do balanço de energia interno. No entanto, pode interessar obter informação sobre estes utilizações de energia para verificar a consistência do balanço energético global da ilha. </t>
  </si>
  <si>
    <t>Plano de Acção para a Energia Sustentável nas Ilhas (PAES)</t>
  </si>
  <si>
    <t>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t>
  </si>
  <si>
    <t>NOTAS GERAIS: 
- Preencha apenas as células azuis relevantes para a ilha.
- Por favor não apague células, linhas, colunas ou folhas (se necessário, oculte as linhas, colunas ou folhas que não se aplicam à ilha) e não utilize "cortar &amp; colar" (Ctrl-X &amp; Ctrl-V).
- A descrição dos subsectores e das formas de energia pode ser alterada ou retirada nas células azul claro da folha "Translation", se necessário, mas não adicione mais subsectores ou produtos energéticos. Lembre-se de alterar também os mesmos subsectores ou produtos energéticos nos outros modelos relacionados, para assegurar a consistência.
- Na folha "ISEAP", se alguma acção não se adapta à estrutura de subsectores existente, altere a descrição de qualquer um dos subsectores para se adaptar à acção ou insira-a em "Acções gerais".
- Ao preencher a folha "ISEAP", cada acção deve ser introduzida numa linha. Se necessário, podem ser inseridas linhas para adicionar mais acções.</t>
  </si>
  <si>
    <r>
      <rPr>
        <sz val="9"/>
        <rFont val="Calibri"/>
        <family val="2"/>
      </rPr>
      <t xml:space="preserve">NOTAS GENERALES:
 </t>
    </r>
    <r>
      <rPr>
        <sz val="9"/>
        <color indexed="10"/>
        <rFont val="Calibri"/>
        <family val="2"/>
      </rPr>
      <t xml:space="preserve">-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t>
    </r>
    <r>
      <rPr>
        <sz val="9"/>
        <rFont val="Calibri"/>
        <family val="2"/>
      </rPr>
      <t>- Filling the "ISEAP" sheet, each action should correpond to one line. If necessary, extra lines can be inserted to added more actions.</t>
    </r>
  </si>
  <si>
    <t xml:space="preserve">ΓΕΝΙΚΕΣ ΟΔΗΓΙΕΣ:
- Παρακαλείσθε να συμπληρώσετε μόνο τα μπλε κελιά τα οποία σχετίζονται με το νησί σας.
- Παρακαλείσθε να μην διαγράφετε κελιά, γραμμές, στήλες ή καρτέλες (εναλλακτικά, αποκρύψτε γραμμές, στήλες ή καρτέλες που δεν αφορούν το νησί σας) και μην χρησιμοποιείτε την επιλογή "αποκοπή &amp; επικόλληση" (Ctrl+X &amp; Ctrl+V).
-  Εάν κρίνεται αναγκαίο, η περιγραφή των υποκατηγοριών και των ενργειακών φορέων μπορεί να αλλαχτεί ή διαγραφεί στα γαλάζια κελιά της καρτέλας "Translation", αλλά δεν επιτρέπεται η προσθήκη επιπλέον υποκατηγοριών και ενεργειακών φορέων. Θυμηθείτε ότι είναι αναγκαίο να αλλάξετε, για λόγους συνοχής, το όνομα των αντίστοιχων υποκατηγοριών και ενεργειακών φορέων και στις υπόλοιπες φόρμες και εργαλεία που χρησιμοποιείτε.
- Στην καρτέλα "ISEAP" εάν κάποια δράση δεν μπορεί να ενταχθεί  στην δομή των παρόντων υποκατηγοριών μπορείτε να αλλάξετε την περιγραφή οποιασδήποτε υποκατηγορίας ώστε να ταιριάζει στην δράση σας ή να την αναφέρετε κάτω από την κατηγορία  "Συνολικές Δράσεις".
- Στην διαδικασία συμπλήρωσης της καρτέλας "ISEAP", κάθε δράση πρέπει να αντιστοιχεί σε μια διακριτή γραμμή. Εαν κρίνεται αναγκαίο, περισσότερες γραμμές μπορούν να εισαχθούν σε κάθε υποκατηγορία ώστε να προστεθούν περισσότερες δράσεις. </t>
  </si>
  <si>
    <t>Kurser och utbildning</t>
  </si>
  <si>
    <t>Mätning och uppföljning</t>
  </si>
  <si>
    <t>Lagar och regler</t>
  </si>
  <si>
    <t>Σχεδιασμός ενεργειακών υποδομών</t>
  </si>
  <si>
    <t>Σχεδιασμός χρήσεων γης για αξιοποίηση ΑΠΕ</t>
  </si>
  <si>
    <t>Παρακολούθηση</t>
  </si>
  <si>
    <t>Νομοθετήματα</t>
  </si>
  <si>
    <t>Du bedes udfylde din sprogkode i den lysegrøn celle, fylde oversættelse af hvert element i kolonnen nedenfor og sætte koden for dit sprog i den mørkeblå celle i første kolonne:</t>
  </si>
  <si>
    <t>Energieffektivitets krav / standarder</t>
  </si>
  <si>
    <t>OVERALL STRATEGY</t>
  </si>
  <si>
    <t>Absolute reduction</t>
  </si>
  <si>
    <t>Per capita reduction</t>
  </si>
  <si>
    <t>Coordination and organisational structures created/assigned</t>
  </si>
  <si>
    <t>Staff capacity allocated</t>
  </si>
  <si>
    <t>Involvement of stakeholders and citizens</t>
  </si>
  <si>
    <t>Overall estimated budget</t>
  </si>
  <si>
    <t>Foreseen financing sources for the investments within your action plan</t>
  </si>
  <si>
    <t>Planned measures for monitoring and follow up</t>
  </si>
  <si>
    <t>BASELINE EMISSION INVENTORY</t>
  </si>
  <si>
    <t>Inventory year</t>
  </si>
  <si>
    <t>Emission reporting unit</t>
  </si>
  <si>
    <t>Fossil fuels</t>
  </si>
  <si>
    <t>Natural gas</t>
  </si>
  <si>
    <t>Diesel</t>
  </si>
  <si>
    <t>Gasoline</t>
  </si>
  <si>
    <t>Coal</t>
  </si>
  <si>
    <t>ESTRATÉGIA GLOBAL</t>
  </si>
  <si>
    <t>Subtotal</t>
  </si>
  <si>
    <t>DEMAND SECTOR</t>
  </si>
  <si>
    <t>SECTOR DE PROCURA</t>
  </si>
  <si>
    <t>ΤΟΜΕΑΣ ΖΗΤΗΣΗΣ</t>
  </si>
  <si>
    <t>BEHOVSSEKTOR</t>
  </si>
  <si>
    <t>EFTERSPØRGSEL SEKTOR</t>
  </si>
  <si>
    <t>TARBIJAD</t>
  </si>
  <si>
    <t>Υποσύνολο</t>
  </si>
  <si>
    <t>Delsumma</t>
  </si>
  <si>
    <t>Sub-total</t>
  </si>
  <si>
    <t>Vahesumma</t>
  </si>
  <si>
    <t>ENERGY FOR FINAL USE</t>
  </si>
  <si>
    <t>ENERGIA PARA CONSUMO FINAL</t>
  </si>
  <si>
    <t>ΕΝΕΡΓΕΙΑ ΓΙΑ ΤΕΛΙΚΉ ΧΡΗΣΗ</t>
  </si>
  <si>
    <t>ENERGI FÖR SLUTLIG ANVÄNDNING</t>
  </si>
  <si>
    <t>ENERGI til endelig anvendelse</t>
  </si>
  <si>
    <t>ENERGIA LÕPPTARBIMISES</t>
  </si>
  <si>
    <t>Centralized energy services</t>
  </si>
  <si>
    <t>Serviços energéticos centralizados</t>
  </si>
  <si>
    <t>Κεντρικές υπηρεσίες ενέργειας</t>
  </si>
  <si>
    <t>Centraliseret energitjenester</t>
  </si>
  <si>
    <t>Kesksed energiateenused</t>
  </si>
  <si>
    <t>Electricity from public grid</t>
  </si>
  <si>
    <t>Electricidade da rede pública</t>
  </si>
  <si>
    <t>Ηλεκτρική ενέργεια από δημόσιο δίκτυο</t>
  </si>
  <si>
    <t>Elektricitet fra offentlige net</t>
  </si>
  <si>
    <t>Elekter avalikust võrgust</t>
  </si>
  <si>
    <t>Heat from district heating</t>
  </si>
  <si>
    <t>Calor de rede de pública</t>
  </si>
  <si>
    <t>Θέρμανση από τηλεθέρμανση</t>
  </si>
  <si>
    <t>Värme från fjärrvärme</t>
  </si>
  <si>
    <t>Varme fra fjernvarme</t>
  </si>
  <si>
    <t>Soojus kaugküttevõrgust</t>
  </si>
  <si>
    <t>Cold from district cooling</t>
  </si>
  <si>
    <t>Frio de rede pública</t>
  </si>
  <si>
    <t>Ψύξη από τηλεψύξη</t>
  </si>
  <si>
    <t>Kyla från fjärrkyla</t>
  </si>
  <si>
    <t>Kulde fra fjernkøling</t>
  </si>
  <si>
    <t>Jahutus jahutusvõrgust</t>
  </si>
  <si>
    <t>Combustíveis fósseis</t>
  </si>
  <si>
    <t>Ορυκτά καύσιμα</t>
  </si>
  <si>
    <t>ΣΥΜΒΟΥΛΕΣ ΣΥΛΛΟΓΗΣ ΔΕΔΟΜΕΝΩΝ:
- Στοιχεία σχετικά με την εμπορικά διαθέσιμη τελική ζήτηση ενέργειας (ηλεκτρισμός, τηλεθέρμανση, τηλεψύξη, ορυκτά καύσιμα, κτλ.)κάθε κατηγορίας μπορούν να συλλεχθούν από τους παροχείς ενέργειας.
- Μη εμπορικά διαθέσιμη τελική ενέργεια (ηλιακή, βιομάζα, κτλ.) μπορούν να συλλεχθούν μέσω διακίνησης ερωτηματολογίων στους τελικούς χρήστες.
- Στοιχεία σχετικά με την δευτερογενή παραγωγή ενέργειας, την πρωτογενή κατανάλωση ενέργειας προς μετατροπή, ροές από και προς αποθήκευση και εξωγενείς μεταφορές ενέργειας μπορούν να συλλεχθούν από τους σταθμούς παραγωγής και τους διαχειριστές του συστήματος.
- Πληροφορίες σχετικά με παραγωγή ενέργειας από ανανεώσιμες πηγές και ιδιώτες παραγωγούς είναι πιθανό να μην είναι διαθέσιμες. Αν μόνο στοιχεία σχετικά με την παροχή ενέργειας στο δίκτυο είναι γνωστά, τότε αυτά τα στοιχεία μπορούν να θεωρηθούν ως παραγωγή ενέργειας, ενώ η ιδιοκατανάλωση στην παραγωγή μπορεί να θεωρηθεί ως απώλεια στην παραγωγή.
-  Η πρωτογενής ζήτηση ενέργειας υπολογίζεται από τις πληροφορίες της τελικής ζήτησης ενέργειας και της ενέργειας που μετατρέπεται σε δευτερογενή ενέργεια. Παρόλα αυτά, η ακρίβεια αυτού του ενεργειακού ισοζυγίου μπορεί να ελεγχθεί με βάση τις πληροφορίες από τις εισαγωγές στο νησί.</t>
  </si>
  <si>
    <t>Εκπομπές CO2 από εγκαταστάσεις ETS που συμπεριλαμβάνονται στους υπολογισμούς για τη δευτερογενή παραγωγή ενέργειας</t>
  </si>
  <si>
    <t>Emissões de CO2 de instalações CELE incluídas no cálculo para a produção de energia secundária</t>
  </si>
  <si>
    <t>CO2 emissions from ETS installations included in the calculations for secondary energy production</t>
  </si>
  <si>
    <t>CO2 emissioonid ETS installatsioonidest, mida arvestatakse lõpliku energiatarbe arvutamisel</t>
  </si>
  <si>
    <t>CO2-emissioner fra kvotebelagte anlæg, der indgår i beregningerne for den endelige anvendelse af energi</t>
  </si>
  <si>
    <t>Εκπομπές CO2 από εγκαταστάσεις ETS που συμπεριλαμβάνονται στους υπολογισμούς για την τελική χρήση της ενέργειας</t>
  </si>
  <si>
    <t>Emissões de CO2 de instalações CELE incluídas no cálculo para a energia final</t>
  </si>
  <si>
    <t>CO2 emissions from ETS installations included in the calculations for final use of energy</t>
  </si>
  <si>
    <t>CO2 emissiooni tegurid</t>
  </si>
  <si>
    <t>CO2-emissionsfaktorer</t>
  </si>
  <si>
    <t>ΣΥΝΤΕΛΕΣΤΕΣ ΕΚΠΟΜΠΩΝ CO2</t>
  </si>
  <si>
    <t>FACTORES DE EMISSÃO DE CO2</t>
  </si>
  <si>
    <t>CO2 EMISSION FACTORS</t>
  </si>
  <si>
    <t>CO2 emissioonid lõpptarbimisest</t>
  </si>
  <si>
    <t>CO2-EMISSIONER FRA SLUT FORBRUG</t>
  </si>
  <si>
    <t>ΕΚΠΟΜΠΕΣ CO2 ΑΠΟ ΤΕΛΙΚΗ ΧΡΗΣΗ</t>
  </si>
  <si>
    <t>EMISSÕES DE CO2 DA UTILIZAÇÃO FINAL</t>
  </si>
  <si>
    <t>CO2 EMISSIONS FROM FINAL USE</t>
  </si>
  <si>
    <t>CO2 emissioonid tootmisest</t>
  </si>
  <si>
    <t>CO2-emissioner fra produktion</t>
  </si>
  <si>
    <t>ΕΚΠΟΜΠΕΣ CO2 ΑΠΟ ΠΑΡΑΓΩΓΗ</t>
  </si>
  <si>
    <t>EMISSÕES DE CO2 DA PRODUÇÃO</t>
  </si>
  <si>
    <t>CO2 EMISSIONS FROM PRODUCTION</t>
  </si>
  <si>
    <t>CO2 emissioonid</t>
  </si>
  <si>
    <t>CO2-EMISSIONER</t>
  </si>
  <si>
    <t>ΕΚΠΟΜΠΕΣ CO2</t>
  </si>
  <si>
    <t>EMISSÕES DE CO2</t>
  </si>
  <si>
    <t>CO2 EMISSIONS</t>
  </si>
  <si>
    <t>Eksporditud elekter (kaabel)</t>
  </si>
  <si>
    <t>Eksporteret elektricitet (kabel)</t>
  </si>
  <si>
    <t>Exporterad el (kabel)</t>
  </si>
  <si>
    <t>Εξαγώμενη ηλεκτρικής ενέργειας</t>
  </si>
  <si>
    <t>Electricidade exportada (cabo)</t>
  </si>
  <si>
    <t>Exported electricity (cable)</t>
  </si>
  <si>
    <t>Imporditud elekter (kaabel)</t>
  </si>
  <si>
    <t>Importeret elektricitet (kabel)</t>
  </si>
  <si>
    <t>Importerad el (kabel)</t>
  </si>
  <si>
    <t>Εισαγώμενη ηλεκτρικής ενέργειας</t>
  </si>
  <si>
    <t>Electricidade importada (cabo)</t>
  </si>
  <si>
    <t>Imported electricity (cable)</t>
  </si>
  <si>
    <t>PRIMAARENERGIA TARVE</t>
  </si>
  <si>
    <t>Primær energiefterspørgsel</t>
  </si>
  <si>
    <t>PRIMÄRT ENERGIBEHOV</t>
  </si>
  <si>
    <t>ΖΗΤΗΣΗ ΠΡΩΤΟΓΕΝΟΥΣ ΕΝΕΡΓΕΙΑΣ</t>
  </si>
  <si>
    <t>PROCURA DE ENERGIA PRIMÁRIA</t>
  </si>
  <si>
    <t>PRIMARY ENERGY DEMAND</t>
  </si>
  <si>
    <t>PRIMAARSED ENERGIA ALLIKAD</t>
  </si>
  <si>
    <t>Primær energikilde</t>
  </si>
  <si>
    <t>PRIMÄR ENERGIKÄLLA</t>
  </si>
  <si>
    <t>ÜLDISED MÄRKUSED: 
- Palun täida ainult need sinised lahtrid, mis on saare jaoks olulised
- Palun ära kustuta lahtreid, ridu, veerge või lehekülgi (selle asemel peida read, veerud või leheküljed, mida saare kohta ei täideta) ja ära kasuta „lõika ja kleebi“ funktsiooni (Ctrl+X, Ctrl+V).
- Juhul kui on vaja, siis alasektorite kirjeldusi, energialiiki (tooteid) ja NACE koode võib muuta või eemaldada „Tõlked“ lehekülje helesinistest lahtritest, kuid palun ära lisa rohkem alasektoreid või energialiike (tooteid). Pea meeles, et samad alasektorid või energialiigid (tooted) tuleb ühilduvuse tagamiseks muuta ka teistes seotud mudelites.
- Juhul kui tegevus „ISEAP“ leheküljel ei sobi etteantud alasektorite struktuuriga, siis palun muuda alasektorite kirjeldusi selliselt, et need sobiks tegevusega või sisesta see tegevus „Üldised tegevused“ alla.
- Iga tegevus „ISEAP“ leheküljel peab olema märgitud ühele reale. Juhul kui on vaja lisada uusi tegevusi, siis saab selleks lisada täiendavaid ridu.</t>
  </si>
  <si>
    <t>Energikonverterings effektivitet</t>
  </si>
  <si>
    <t>ENERGIOMVANDLINGSEFFEKTIVITET</t>
  </si>
  <si>
    <t>ΑΠΟΔΟΣΗ ΜΕΤΑΤΡΟΠΗΣ ΕΝΕΡΓΕΙΑΣ</t>
  </si>
  <si>
    <t>EFICIÊNCIA DA CONVERSÃO DE ENERGIA</t>
  </si>
  <si>
    <t>ENERGY CONVERSION EFFICIENCY</t>
  </si>
  <si>
    <t>Kadude teisendamine primaarenergiast sekundaarseks energiaks</t>
  </si>
  <si>
    <t>Konverterings tab fra primær til sekundær energi</t>
  </si>
  <si>
    <t>Omvandlingsförluster från primär till sekundär energi</t>
  </si>
  <si>
    <t>Απώλειες μετατροπής από πρωτογενή σε δευτερογενή ενέργιεα</t>
  </si>
  <si>
    <t>Perdas de conversão de energia primária em energia secundária</t>
  </si>
  <si>
    <t>Conversion losses from primary to secondary energy</t>
  </si>
  <si>
    <t>PRIMAARENERGIA TEISENDATUD TEISESEKS ENERGIAKS (primaarenergia tarbimine)</t>
  </si>
  <si>
    <t>PRIMÆR ENERGI, der omdannes til SEKUNDÆR ENERGI (primære energiforbrug)</t>
  </si>
  <si>
    <t>PRIMÄR ENERGI OMVANDLAD TILL SEKUNDÄR ENERGI (primär energikonsumtion)</t>
  </si>
  <si>
    <t>ΠΡΩΤΟΓΕΝΗΣ ΕΝΕΡΓΕΙΑ ΠΟΥ ΜΕΤΑΤΡΑΠΗΚΕ ΣΕ ΔΕΥΤΕΡΟΓΕΝΗ ΕΝΕΡΓΕΙΑ (πρωτογενής κατανάλωση ενέργειας)</t>
  </si>
  <si>
    <t>ENERGIA PRIMÁRIA CONVERTIDA EM ENERGIA SECUNDÁRIA (consumo de energia primária)</t>
  </si>
  <si>
    <t>PRIMARY ENERGY CONVERTED TO SECONDARY ENERGY (primary energy consumption)</t>
  </si>
  <si>
    <t>Külm</t>
  </si>
  <si>
    <t>Kulde</t>
  </si>
  <si>
    <t xml:space="preserve">Ψύξη </t>
  </si>
  <si>
    <t>Frio</t>
  </si>
  <si>
    <t>Cold</t>
  </si>
  <si>
    <t>Soojus</t>
  </si>
  <si>
    <t>Varme</t>
  </si>
  <si>
    <t>Värme</t>
  </si>
  <si>
    <t>Θέρμανση</t>
  </si>
  <si>
    <t>Calor</t>
  </si>
  <si>
    <t>Heat</t>
  </si>
  <si>
    <t>Elekter</t>
  </si>
  <si>
    <t>Elektricitet</t>
  </si>
  <si>
    <t>Ηλεκτρισμός</t>
  </si>
  <si>
    <t>Electricidade</t>
  </si>
  <si>
    <t>Electricity</t>
  </si>
  <si>
    <t>Energiatoode</t>
  </si>
  <si>
    <t>Energi produkt</t>
  </si>
  <si>
    <t>Energiprodukt</t>
  </si>
  <si>
    <t>Ενεργειακό προϊόν</t>
  </si>
  <si>
    <t>Produto energético</t>
  </si>
  <si>
    <t>Energy product</t>
  </si>
  <si>
    <t>ENERGIA ALLIKAS</t>
  </si>
  <si>
    <t>ENERGI KILDE</t>
  </si>
  <si>
    <t>ENERGIKÄLLA</t>
  </si>
  <si>
    <t>ΠΗΓΗ ΕΝΕΡΓΕΙΑΣ</t>
  </si>
  <si>
    <t>FONTE DE ENERGIA</t>
  </si>
  <si>
    <t>ENERGY SOURCE</t>
  </si>
  <si>
    <t>TOOTEV SEKTOR</t>
  </si>
  <si>
    <t>PRODUKTION SEKTOR</t>
  </si>
  <si>
    <t>PRODUKTIONSSEKTOR</t>
  </si>
  <si>
    <t>ΤΟΜΕΑΣ ΠΑΡΑΓΩΓΗΣ</t>
  </si>
  <si>
    <t>SECTOR DE PRODUÇÃO</t>
  </si>
  <si>
    <t>PRODUCTION SECTOR</t>
  </si>
  <si>
    <t>TEISENE ENERGIA TOOTMINE JA ENERIAVOOD</t>
  </si>
  <si>
    <t>Sekundære energiproduktion og energi strømme</t>
  </si>
  <si>
    <t>ΔΕΥΤΕΡΟΓΕΝΗΣ ΠΑΡΑΓΩΓΗ ΕΝΕΡΓΕΙΑΣ ΚΑΙ ΕΝΕΡΓΕΙΑΚΕΣ ΡΟΕΣ</t>
  </si>
  <si>
    <t>KOKKU SISETURU TARBEKS</t>
  </si>
  <si>
    <t>TOTAL FOR DET INDRE MARKED</t>
  </si>
  <si>
    <t>ΣΥΝΟΛΟ ΓΙΑ ΕΣΩΤΕΡΙΚΗ ΑΓΟΡΑ</t>
  </si>
  <si>
    <t>TOTAL PARA MERCADO INTERNO</t>
  </si>
  <si>
    <t>TOTAL FOR INTERNAL MARKET</t>
  </si>
  <si>
    <t>Taastuvad energiaallikad</t>
  </si>
  <si>
    <t>Vedvarende energikilder</t>
  </si>
  <si>
    <t>Ανανεώσιμες πηγές ενέργειας</t>
  </si>
  <si>
    <t>Fontes energéticas renováveis</t>
  </si>
  <si>
    <t>Renewable energy sources</t>
  </si>
  <si>
    <t xml:space="preserve">ANMÄRKNINGAR: 
- Fyll bara i de blå celler som är relevanta för er.
- Ta inte bort (dvs radera inte) några celler, rader, kolumner eller kalkylblad.Göm dem istället genom att förminska de rader, kolumner eller kalkylblad som inte är relevanta för er och använd inte "klipp &amp; klistra" (Ctrl-X &amp; Ctrl-V).
- Beskrivningen av undersektorer och energislag kan vid behov ändras eller förklaras i de ljusblå cellerna i "Translation" bladet, men ändra inte antalet under-sektorer eller energislag. Kom också ihåg att göra motsvarande ändringar i alla formulär som relaterar till varandra, så att de stämmer överens.
- Om en viss åtgärd inte passar in i strukturen i "ISEAP" bladet, byt ut beskrivningen i någon sektor, så att den passar åtgärden, eller sätt in åtgärden under "Övergripande".
- Varje åtgärd ska ha en egen rad i “ISEAP” bladet, lägg till fler rader om det behövs.
</t>
  </si>
  <si>
    <t>DE VIKTIGASTE BEGREPPEN:
 - Slutlig energi: avser kommersiell energi som levereras till slutanvändaren (el, värme, kyla och bränslen) och förnybara energikällor som används direkt av slutanvändaren, exklusive energi säljs till ett allmänt distributionsnät (termisk solenergi, biomassa, etc. ).
 - Sekundär energi: den energi omvandlad från andra typer av energi för att levereras till användarna genom centraliserade energitjänster (el, fjärrvärme, kyla till fjärrkyla).
 - Primär energi: den energi som importeras (fossila bränslen, biobränslen, elektricitet) och lokala energikällor (vattenkraft, vindkraft, solenergi, biomassa, etc.) innan användning eller omvandling till sekundär energi.
 - Återexport av importerade energiprodukter för fartyg och flygplan och intensiva energi verksamheter för export som kan betraktas som en extern energiförbrukning och som är undantagna från den inre energimarknaden. Kan dock vara relevant att få information om denna energianvändning för att få ett helhetsperspektiv av hela energibalansen av ön.</t>
  </si>
  <si>
    <t>TABLE DE TRADUCTION</t>
  </si>
  <si>
    <t>Majutus- ja toitulustusteenused</t>
  </si>
  <si>
    <t>Overnatningsfaciliteter og restaurationsvirksomhed</t>
  </si>
  <si>
    <t>Jae- ja hulgimüük; mootorsõidukite ja -rataste remonditööd</t>
  </si>
  <si>
    <t>Engros-og detailhandel, reparation af motorkøretøjer og motorcykler</t>
  </si>
  <si>
    <t>Vesivarustus, kanalisatsioon, heitvee töötlemine ja taaskasutusega seotud tegevused</t>
  </si>
  <si>
    <t>Vandforsyning, kloakvæsen, affaldshåndtering og rensning af aktiviteter</t>
  </si>
  <si>
    <t>Captação, tratamento e distribuição de água; saneamento, gestão de resíduos
e despoluição</t>
  </si>
  <si>
    <t>Tööstus</t>
  </si>
  <si>
    <t>Produktion - Fremstillingsvirksomhed</t>
  </si>
  <si>
    <t>Annan elektrisk utrustning</t>
  </si>
  <si>
    <t>TV apparater</t>
  </si>
  <si>
    <t>Diskmaskiner</t>
  </si>
  <si>
    <t>Külmikud ja sügavkülmetus</t>
  </si>
  <si>
    <t>Kyl och frys</t>
  </si>
  <si>
    <t>Φωτισμός</t>
  </si>
  <si>
    <t>Opvarmning og køling</t>
  </si>
  <si>
    <t>LÄBIVIIDAVATE TEGEVUSTE KIRJELDUSED</t>
  </si>
  <si>
    <t>BESKRIVELSER AF IMPLEMENTERBARE HANDLINGER</t>
  </si>
  <si>
    <t>BESKRIVNING AV ÅTGÄRDER FÖR GENOMFÖRANDE</t>
  </si>
  <si>
    <t>ΠΕΡΙΓΡΑΦΗ ΔΡΑΣΕΩΝ ΠΡΟΣ ΕΦΑΡΜΟΓΗ</t>
  </si>
  <si>
    <t>DESCRIÇÃO DAS ACÇÕES A IMPLEMENTAR</t>
  </si>
  <si>
    <t>DESCRIPTION OF ACTIONS TO IMPLEMENT</t>
  </si>
  <si>
    <t>LÕPLIK ENERGIATARVE</t>
  </si>
  <si>
    <t>ENDELIG ENERGIEFTERSPØRGSEL</t>
  </si>
  <si>
    <t>SLUTLIGT ENERGIBEHOV</t>
  </si>
  <si>
    <t>ΤΕΛΙΚΗ ΖΉΤΗΣΗ ΕΝΕΡΓΕΙΑΣ</t>
  </si>
  <si>
    <t>PROCURA DE ENERGIA FINAL</t>
  </si>
  <si>
    <t>FINAL ENERGY DEMAND</t>
  </si>
  <si>
    <t>Emissioonitegurite eluea analüüs</t>
  </si>
  <si>
    <t xml:space="preserve">Life Cicle Analyse (LCA) emissionsfaktorer </t>
  </si>
  <si>
    <t>Συντελεστές ΑΚΖ (Ανάλυση Κύκλου Ζωής)</t>
  </si>
  <si>
    <t>Factores de emissão com Análise do Ciclo de Vida (LCA)</t>
  </si>
  <si>
    <t>Life Cicle Analysis (LCA) emission factors</t>
  </si>
  <si>
    <t>IPCC emissioonitegurid</t>
  </si>
  <si>
    <t>IPCC emissionsfaktorer</t>
  </si>
  <si>
    <t>Συντελεστές εκπομπών IPCC</t>
  </si>
  <si>
    <t>Factores de emissão IPCC</t>
  </si>
  <si>
    <t>IPCC emission factors</t>
  </si>
  <si>
    <t>CO2 emissioonide arvutamise meetod</t>
  </si>
  <si>
    <t>CO2 beregningsmetode</t>
  </si>
  <si>
    <t>Μέθοδος υπολογισμού CO2</t>
  </si>
  <si>
    <t>Método de cálculo de CO2</t>
  </si>
  <si>
    <t>CO2 calculation method</t>
  </si>
  <si>
    <t>Aasta</t>
  </si>
  <si>
    <t>År</t>
  </si>
  <si>
    <t>Έτος</t>
  </si>
  <si>
    <t>Ano</t>
  </si>
  <si>
    <t>Year</t>
  </si>
  <si>
    <t>Saar</t>
  </si>
  <si>
    <t>Ø</t>
  </si>
  <si>
    <t>Ö</t>
  </si>
  <si>
    <t>Νησί</t>
  </si>
  <si>
    <t>Ilha</t>
  </si>
  <si>
    <t>Island</t>
  </si>
  <si>
    <t>CO2 emissioonide arvutamiseks siseta sobiv tegur</t>
  </si>
  <si>
    <t>For at indsætte CO2-emmisionsfaktorer for beregning af emissioner.</t>
  </si>
  <si>
    <t>Για να εισαγάγετε συντελεστές εκπομπών CO2 για τον υπολογισμό των εκπομπών</t>
  </si>
  <si>
    <t>Kasutatakse tabelite tõlkimiseks</t>
  </si>
  <si>
    <t>Har til formål at muliggøre oversættelse af tabeller</t>
  </si>
  <si>
    <t>SECTEURS DE DEMANDE</t>
  </si>
  <si>
    <t>DESCRIPTIONS DES ACTIONS A REALISER</t>
  </si>
  <si>
    <t>Description du secteur</t>
  </si>
  <si>
    <t>Actions globales</t>
  </si>
  <si>
    <t>RESIDENTIEL</t>
  </si>
  <si>
    <t>Eau chaude</t>
  </si>
  <si>
    <t>Chauffage et refroidissement</t>
  </si>
  <si>
    <t>Eclairage</t>
  </si>
  <si>
    <t>Cusine</t>
  </si>
  <si>
    <t>Réfrigérateur et congélateur</t>
  </si>
  <si>
    <t>Machine à laver et sèche-linge</t>
  </si>
  <si>
    <t>Lave-vaiselle</t>
  </si>
  <si>
    <t>Téléviseurs</t>
  </si>
  <si>
    <t>Autres appareils électriques</t>
  </si>
  <si>
    <t>SECTEUR PRIMAIRE</t>
  </si>
  <si>
    <t>Agriculture, sylviculture et pêche</t>
  </si>
  <si>
    <t>Mines et carrières</t>
  </si>
  <si>
    <t>SECTEUR SECONDAIRE</t>
  </si>
  <si>
    <t>Industrie manufacturière</t>
  </si>
  <si>
    <t>Captage, assainissement et distribution de l'eau, gestion des déchets et remise en état</t>
  </si>
  <si>
    <t>SECTEUR TERTIAIRE</t>
  </si>
  <si>
    <t>Commerce de gros et de détail, réparation de véhicules automobiles et de motocycles</t>
  </si>
  <si>
    <t>Hébergement, restauration et similaires</t>
  </si>
  <si>
    <t>Administration publique et de la sécurité sociale</t>
  </si>
  <si>
    <t>Défense, justice, police et pompiers</t>
  </si>
  <si>
    <t>Santé humaine et actions sociales</t>
  </si>
  <si>
    <t>Autres services</t>
  </si>
  <si>
    <t>Eclairage public</t>
  </si>
  <si>
    <t>Transport de voyageurs par route (transports en commun, taxi, tourisme, autobus scolaires, etc)</t>
  </si>
  <si>
    <t>Le transport de marchandises par route et services de déménagement</t>
  </si>
  <si>
    <t>Autre flotte pour les services publics et privés</t>
  </si>
  <si>
    <t>Transports privés</t>
  </si>
  <si>
    <t>Réexportation (navires, avions, zones franches industrielles, bases militaires nationales et internationales, etc)</t>
  </si>
  <si>
    <t>Activités avec usage intensif d'énergie pour l'exportation (à exclure du bilan énergétique de l'île)</t>
  </si>
  <si>
    <t>Autres (à exclure du bilan énergétique de l'île)</t>
  </si>
  <si>
    <t>ENERGIE POUR UTILISATION FINALE</t>
  </si>
  <si>
    <t>Services énergétiques centralisés</t>
  </si>
  <si>
    <t>Électricité du réseau public</t>
  </si>
  <si>
    <t>Système de chauffage urbain</t>
  </si>
  <si>
    <t>Système de refroidissement urbain</t>
  </si>
  <si>
    <t>Combustibles fossiles</t>
  </si>
  <si>
    <t>Mazout</t>
  </si>
  <si>
    <t>Gazole - Diesel</t>
  </si>
  <si>
    <t>Essence</t>
  </si>
  <si>
    <t>Gaz naturel</t>
  </si>
  <si>
    <t>Charbon</t>
  </si>
  <si>
    <t>Sources d'énergie renouvelable (hors électricité et chaleur vendues aux réseaux publics)</t>
  </si>
  <si>
    <t>Sources d'énergie renouvelable (Systèmes raccordés aux réseaux publics)</t>
  </si>
  <si>
    <t>Sources d'énergie renouvelable</t>
  </si>
  <si>
    <t>hydraulique</t>
  </si>
  <si>
    <t>Vent</t>
  </si>
  <si>
    <t>Solaire</t>
  </si>
  <si>
    <t>Géothermique</t>
  </si>
  <si>
    <t>Océan</t>
  </si>
  <si>
    <t>Déchets urbains</t>
  </si>
  <si>
    <t>Récupération d'énergie</t>
  </si>
  <si>
    <t>Sous-total</t>
  </si>
  <si>
    <t>RESULTS OF ENERGY BALANCE</t>
  </si>
  <si>
    <t>[%]</t>
  </si>
  <si>
    <t>PLAN EMISSION INVENTORY IN 2020 (implementing sustainable energy actions)</t>
  </si>
  <si>
    <t>INVENTÁRIO DE EMISSÕES DO PLANO EM 2020 (com implementação das acções para a energia sustentável)</t>
  </si>
  <si>
    <t>Plan emission inventory in 2020</t>
  </si>
  <si>
    <t>To insert CO2 emission factors for calculating emissions.</t>
  </si>
  <si>
    <t>Para inserir os factores de emissão de CO2 para o cálculo das emissões.</t>
  </si>
  <si>
    <t>To establish ISEAP targets, long-term vision and organizational and financial aspects.</t>
  </si>
  <si>
    <t>Para establecer as metas do ISEAP, a visão a longo prazo e os aspectos oganizacionais e de financiamento.</t>
  </si>
  <si>
    <t>Para apresentar o balanço energético do ano base e o inventário de emissões de CO2.</t>
  </si>
  <si>
    <t>To present the baseline energy balance and CO2 emissions inventory.</t>
  </si>
  <si>
    <t>To present the plan energy balance in 2020 and CO2 emissions inventory.</t>
  </si>
  <si>
    <t>Para apresentar o balanço energético do plano em 2020 e o inventário de emissões de CO2.</t>
  </si>
  <si>
    <t>To present the list of energy sustainable actions, the investment and reduction of CO2 emissions.</t>
  </si>
  <si>
    <t>Para apresentar a lista das acções para a energia sustentável, os investimentos e a redução das emissões de CO2.</t>
  </si>
  <si>
    <t>or</t>
  </si>
  <si>
    <t>ou</t>
  </si>
  <si>
    <t>Target not achieved</t>
  </si>
  <si>
    <t>Meta não atingida</t>
  </si>
  <si>
    <t>RESIDENTIAL</t>
  </si>
  <si>
    <t>RESIDENCIAL</t>
  </si>
  <si>
    <t>ΚΑΤΟΙΚΊΕΣ</t>
  </si>
  <si>
    <t>BOSTÄDER</t>
  </si>
  <si>
    <t>PRIVAT BOLIG</t>
  </si>
  <si>
    <t>ELAMU</t>
  </si>
  <si>
    <t>PRIMARY SECTOR</t>
  </si>
  <si>
    <t>SECTOR PRIMÁRIO</t>
  </si>
  <si>
    <t>ΠΡΩΤΟΓΕΝΉΣ ΤΟΜΈΑΣ</t>
  </si>
  <si>
    <t>BASNÄRINGAR</t>
  </si>
  <si>
    <t>PRIMÆR SEKTOR</t>
  </si>
  <si>
    <t>PRIMAARSEKTOR</t>
  </si>
  <si>
    <t>SECONDARY SECTOR</t>
  </si>
  <si>
    <t>SECTOR SECUNDÁRIO</t>
  </si>
  <si>
    <t>ΔΕΥΤΕΡΟΓΕΝΉΣ ΤΟΜΈΑΣ</t>
  </si>
  <si>
    <t>TILLVERKNINGSSEKTORN</t>
  </si>
  <si>
    <t>SEKUNDÆR SEKTOR</t>
  </si>
  <si>
    <t>SEKUNDAARSEKTOR</t>
  </si>
  <si>
    <t>TERTIARY SECTOR</t>
  </si>
  <si>
    <t>SECTOR TERCIÁRIO</t>
  </si>
  <si>
    <t>ΤΡΙΤΟΓΕΝΉΣ ΤΟΜΈΑΣ</t>
  </si>
  <si>
    <t>TJÄNSTESEKTORN</t>
  </si>
  <si>
    <t>TERTIÆRE SEKTOR</t>
  </si>
  <si>
    <t>TERTSIAALSEKTOR</t>
  </si>
  <si>
    <t>TRANSPORTS</t>
  </si>
  <si>
    <t>TRANSPORTES</t>
  </si>
  <si>
    <t>ΜΕΤΑΦΟΡΈΣ</t>
  </si>
  <si>
    <t>TRANSPORTER</t>
  </si>
  <si>
    <t>TRANSPORT</t>
  </si>
  <si>
    <t>OVERALL CO2 EMISSION REDUCTION TARGET BY 2020</t>
  </si>
  <si>
    <t>META GLOBAL DE REDUÇÃO DAS EMISSÕES DE CO2 EM 2020</t>
  </si>
  <si>
    <t>LONG-TERM VISION OF YOUR LOCAL AUTHORITY (please include priority areas, main trends and challenges)</t>
  </si>
  <si>
    <t>VISÃO A LONGO PRAZO DA AUTORIDADE LOCAL (incluir áreas prioritária, principais tendências e desafios)</t>
  </si>
  <si>
    <t>ORGANISATIONAL AND FINANCIAL ASPECTS</t>
  </si>
  <si>
    <t>ASPECTOS ORGANIZACIONAIS E FINANCEIROS</t>
  </si>
  <si>
    <r>
      <t xml:space="preserve">ACTIONS
(une ligne par action - ajoutez des lignes si nécessaire; exclure les actions ETS </t>
    </r>
    <r>
      <rPr>
        <i/>
        <sz val="9"/>
        <color indexed="8"/>
        <rFont val="Calibri"/>
        <family val="2"/>
      </rPr>
      <t>(régime d'échange de droits d'émission)</t>
    </r>
    <r>
      <rPr>
        <sz val="9"/>
        <color indexed="8"/>
        <rFont val="Calibri"/>
        <family val="2"/>
      </rPr>
      <t>)</t>
    </r>
  </si>
  <si>
    <t>RESPONSABLE DE LA MISE EN ŒUVRE</t>
  </si>
  <si>
    <t>CALENDRIER DE MISE EN ŒUVRE</t>
  </si>
  <si>
    <t>Année de départ</t>
  </si>
  <si>
    <t>Année de fin</t>
  </si>
  <si>
    <t>COUTS D'INVESTISSEMENT ESTIMES [euro]</t>
  </si>
  <si>
    <t>ECONOMIES D'ENERGIE PREVUES [MWh/an]</t>
  </si>
  <si>
    <t>AUGMENTATION PREVUE DES ENERGIES RENOUVELLABLES [MWh/an]</t>
  </si>
  <si>
    <t>REDUCTION PREVUE DES EMISSIONS DE CO2 [ton/an]</t>
  </si>
  <si>
    <t>OBJECTIF D'ECONOMIES D'ENERGIE EN 2020 [MWh/an]</t>
  </si>
  <si>
    <t>OBJECTIF D'AUGMENTATION DES ENERGIES RENOUVELABLES EN 2020 [MWh/an]</t>
  </si>
  <si>
    <t>OBJECTIF DE REDUCTION DES EMISSIONS DE CO2 EN 2020 [ton/an]</t>
  </si>
  <si>
    <t>Electricité (non-renouvelable)</t>
  </si>
  <si>
    <t>Chaleur (non-renouvelable)</t>
  </si>
  <si>
    <t>Froid (non-renouvelable)</t>
  </si>
  <si>
    <t>AMENAGEMENT DU TERRITOIRE</t>
  </si>
  <si>
    <t>Planification stratégique local et régional</t>
  </si>
  <si>
    <t>Planification des transports et de la mobilité</t>
  </si>
  <si>
    <t>Planification des infrastructures énergétiques</t>
  </si>
  <si>
    <t>Plan d'occupation des sols pour l'énergie renouvelable</t>
  </si>
  <si>
    <t>MARCHES PUBLICS DE PRODUITS ET SERVICES</t>
  </si>
  <si>
    <t>Exigences et normes pour l'éfficacité énergétique</t>
  </si>
  <si>
    <t>Exigences et normes pour l'énergie renouvelable</t>
  </si>
  <si>
    <t>CITOYENS ET PARTIES PRENANTES</t>
  </si>
  <si>
    <t>Services de conseil</t>
  </si>
  <si>
    <t>Aides financières et subventions</t>
  </si>
  <si>
    <t>Sensibilisation et coopération</t>
  </si>
  <si>
    <t>Formation et éducation</t>
  </si>
  <si>
    <t>Surveillance</t>
  </si>
  <si>
    <t>Législation</t>
  </si>
  <si>
    <t>AUTRES SECTEURS (Veuillez spécifier)</t>
  </si>
  <si>
    <t>SITE INTERNET</t>
  </si>
  <si>
    <t>Lien direct vers la page web dédiée au Plan d'Action (le cas échéant)</t>
  </si>
  <si>
    <t>CLAUSE DE NON-RESPONSABILITE: Le contenu de ce document n’engage que la responsabilité de ses auteurs. Il ne reflète pas forcément l’opinion des Communautés Européennes. La responsabilité de la Commission Européenne ne saurait être engagée en raison de l’utilisation des informations contenues dans ce document.</t>
  </si>
  <si>
    <t>REMARQUES GENERALES :
- Veuillez remplir uniquement les cellules bleues pertinentes pour l'ile.
- Veuillez ne pas supprimer de cellule, ligne, colonne ou feuille mais plutôt masquer ce qui ne s'applique pas; et ne pas utiliser "couper - coller" (Ctrl-X &amp; Ctrl-V).
- La description des sous-secteurs et des produits énergétiques peut, si besoin, être modifiée ou effacée dans les cellules bleu clair de la feuille "Translation". Veuillez ne pas ajouter d'autres sous-secteurs ou produits énergétiques. N'oubliez pas de changer également ces sous-secteurs ou produits énergétiques dans les documents connexes pour conserver leur cohérence.
- Dans la feuille "ISEAP", si une action ne correspond pas à la structure des sous-secteurs, veuillez adapter la description d'un sous-secteur ou insérer l'action dans "Actions globales".
- Lorsque vous complétez la feuille "ISEAP", chaque action doit correspondre à une seule ligne. Le cas échéant, vous pouvez insérer de nouvelles lignes pour ajouter plus d'actions.</t>
  </si>
  <si>
    <t>Προσωπικό που διατέθηκε</t>
  </si>
  <si>
    <t>Συμμετοχή ενδιαφερόμενων φορέων και πολιτών</t>
  </si>
  <si>
    <t>Συνολικός εκτιμώμενος προϋπολογισμός</t>
  </si>
  <si>
    <t>Προβλεπόμενες πηγές χρηματοδότησης για τις επενδύσεις στο πλαίσιο του σχεδίου δράσης</t>
  </si>
  <si>
    <t>Προγραμματισμένα μέτρα για την παρακολούθηση και τη συνέχεια</t>
  </si>
  <si>
    <t>Συνεχίστε στην επόμενη σελίδα η οποία αφορά την απογραφή εκπομπών αναφοράς</t>
  </si>
  <si>
    <t>ΑΠΟΓΡΑΦΗ ΕΚΠΟΜΠΩΝ ΑΝΑΦΟΡΑΣ</t>
  </si>
  <si>
    <t>ΓΕΝΙΚΑ ΣΤΟΙΧΕΙΑ</t>
  </si>
  <si>
    <t>Έτος απογραφής</t>
  </si>
  <si>
    <t>Αριθμός κατοίκων</t>
  </si>
  <si>
    <t>ΑΠΟΤΕΛΕΣΜΑΤΑ ΕΝΕΡΓΕΙΑΚΟΥ ΙΣΟΖΥΓΙΟΥ</t>
  </si>
  <si>
    <t>ΑΠΟΤΕΛΕΣΜΑΤΑ ΑΠΟΓΡΑΦΗΣ ΕΚΠΟΜΠΩΝ</t>
  </si>
  <si>
    <t>Συνεχίστε στην επόμενη σελίδα η οποία αφορά την απογραφή εκπομπών το έτος 2020</t>
  </si>
  <si>
    <t>ΑΠΟΓΡΑΦΗ ΕΚΠΟΜΠΩΝ ΣΧΕΔΙΟΥ ΤΟ 2020 (εφαρμόζοντας δράσεις αειφόρου ενέργειας)</t>
  </si>
  <si>
    <t>Συνεχίστε στην επόμενη σελίδα η οποία αφορά το Νησιωτικό Σχέδιο Δράσης για την Αειφόρο Ενέργεια</t>
  </si>
  <si>
    <t>ΤΙΛΟΣ ΝΗΣΙΩΤΙΚΟΥ ΣΧΕΔΙΟΥ ΔΡΑΣΗΣ ΓΙΑ ΤΗΝ ΑΕΙΦΟΡΟ ΕΝΕΡΓΕΙΑ</t>
  </si>
  <si>
    <t>ΒΑΣΙΚΑ ΣΤΟΙΧΕΙΑ ΝΗΣΙΩΤΙΚΟΥ ΣΧΕΔΙΟΥ ΔΡΑΣΗΣ ΓΙΑ ΤΗΝ ΑΕΙΦΟΡΟ ΕΝΕΡΓΕΙΑ</t>
  </si>
  <si>
    <t>ΔΙΕΥΘΥΝΣΗ ΙΣΤΟΣΕΛΙΔΑΣ</t>
  </si>
  <si>
    <t>Other fleet for public and private services</t>
  </si>
  <si>
    <t>Transporte particular</t>
  </si>
  <si>
    <t>Reisijatevedu maanteel ja teised maanteetranspordi teenused (ühistransport, takso, turism, koolibussid jne)</t>
  </si>
  <si>
    <t>Muu ühis- või eratransporditeenus</t>
  </si>
  <si>
    <t>Planeamento de infraestruturas energéticas</t>
  </si>
  <si>
    <t>Χερσαίες μεταφορές επιβατών και άλλες  οδικές υπηρεσίες μεταφοράς επιβατών (δημόσιες μεταφορές, ταξί, τουρισμός, σχολικά λεωφορεία, κλπ.)</t>
  </si>
  <si>
    <t>Λοιπός στόλος για δημόσιες και ιδιτικές υπηρεσίες</t>
  </si>
  <si>
    <t>Ιδωτικές μεταφορές</t>
  </si>
  <si>
    <t>Escriba su código de idioma en una celda de color verde claro, llenar la traducción de cada elemento de la columna de abajo y ponga el código de su idioma en la celda de color azul oscuro de la primera columna:</t>
  </si>
  <si>
    <t>Isla</t>
  </si>
  <si>
    <t>Año</t>
  </si>
  <si>
    <t>Año base</t>
  </si>
  <si>
    <t>Los factores de emisión del IPCC</t>
  </si>
  <si>
    <t>Análisis de Ciclo de Vida (LCA) los factores de emisión</t>
  </si>
  <si>
    <t>Unidades de reporte de emisiones</t>
  </si>
  <si>
    <t>Hoja</t>
  </si>
  <si>
    <t>Contenido</t>
  </si>
  <si>
    <t>Tiene por objeto permitir la traducción de las tablas.</t>
  </si>
  <si>
    <t>Para insertar los factores de emisión de CO2 para el cálculo de las emisiones.</t>
  </si>
  <si>
    <t>Para establecer los objetivos ISEAP, visión a largo plazo y los aspectos organizativos y financieros.</t>
  </si>
  <si>
    <t>Para presentar el balance de energía de base y el inventario de emisiones de CO2.</t>
  </si>
  <si>
    <t>Para presentar el balance de energía del plan en 2020 y el inventario de emisiones de CO2.</t>
  </si>
  <si>
    <t>Para presentar la lista de las acciones de energía sostenible, la inversión y la reducción de las emisiones de CO2.</t>
  </si>
  <si>
    <t>Plan Insular de Acción de Energía Sostenible  (ISEAP)</t>
  </si>
  <si>
    <t>Instrucciones</t>
  </si>
  <si>
    <t>ESTRATEGIA GLOBAL</t>
  </si>
  <si>
    <t>Emisiones globales de CO2 OBJETIVO DE REDUCCIÓN PARA EL 2020</t>
  </si>
  <si>
    <t>Por favor, marque la casilla correspondiente</t>
  </si>
  <si>
    <t>Reducción absoluta</t>
  </si>
  <si>
    <t>o</t>
  </si>
  <si>
    <t>Reducción per capita</t>
  </si>
  <si>
    <t>Objetivo no se logra</t>
  </si>
  <si>
    <t>Visión a largo plazo de su autoridad local (por favor incluya las áreas prioritarias, las principales tendencias y desafíos)</t>
  </si>
  <si>
    <t>ASPECTOS ORGANIZATIVOS Y FINANCIEROS</t>
  </si>
  <si>
    <t>Estructuras de coordinación y de organización creado / asignado</t>
  </si>
  <si>
    <t>La capacidad del personal asignado</t>
  </si>
  <si>
    <t>Participación de los interesados ??y los ciudadanos</t>
  </si>
  <si>
    <t>Presupuesto total estimado</t>
  </si>
  <si>
    <t>fuentes de financiación previstas para las inversiones dentro de su plan de acción</t>
  </si>
  <si>
    <t>Planificación de las medidas de control y seguimiento</t>
  </si>
  <si>
    <t>Ir a la siguiente hoja dedicada a su inventario de emisiones de referencia</t>
  </si>
  <si>
    <t>INVENTARIO DE EMISIONES DE REFERENCIA</t>
  </si>
  <si>
    <t>DATOS GENERALES</t>
  </si>
  <si>
    <t>Inventario del año</t>
  </si>
  <si>
    <t>Los campos obligatorios</t>
  </si>
  <si>
    <t>RESULTADOS DEL BALANCE DE ENERGÍA</t>
  </si>
  <si>
    <t>Demanda final de energía</t>
  </si>
  <si>
    <t>La demanda del sector</t>
  </si>
  <si>
    <t>DESCRIPCIÓN DE LAS ACCIONES A IMPLEMENTAR</t>
  </si>
  <si>
    <t>Descripción del sector</t>
  </si>
  <si>
    <t>Agua caliente</t>
  </si>
  <si>
    <t>Calefacción y refrigeración</t>
  </si>
  <si>
    <t>Iluminación</t>
  </si>
  <si>
    <t>Cocina</t>
  </si>
  <si>
    <t>Refrigerador y congelador</t>
  </si>
  <si>
    <t>Lavadoras y secadoras</t>
  </si>
  <si>
    <t>Lava platos</t>
  </si>
  <si>
    <t>Otros aparatos eléctricos</t>
  </si>
  <si>
    <t>SECTOR PRIMARIO</t>
  </si>
  <si>
    <t>Agricultura, silvicultura y pesca</t>
  </si>
  <si>
    <t>Minas y canteras</t>
  </si>
  <si>
    <t>SECTOR SECUNDARIO</t>
  </si>
  <si>
    <t>Fabricación</t>
  </si>
  <si>
    <t>Agua potable, alcantarillado, gestión de residuos y descontaminación</t>
  </si>
  <si>
    <t>Construcción</t>
  </si>
  <si>
    <t>SECTOR TERCIARIO</t>
  </si>
  <si>
    <t>Comercio al por mayor y al por menor, reparación de vehículos de motor y motocicletas</t>
  </si>
  <si>
    <t>Alojamiento y la comida las actividades de servicio</t>
  </si>
  <si>
    <t>La administración pública general y la seguridad social</t>
  </si>
  <si>
    <t>Defensa, justicia, policía y bomberos</t>
  </si>
  <si>
    <t>Educación</t>
  </si>
  <si>
    <t>La salud humana y las actividades de trabajo social</t>
  </si>
  <si>
    <t>Otros servicios</t>
  </si>
  <si>
    <t>De alumbrado público</t>
  </si>
  <si>
    <t>Otros servicios de transporte por carretera de pasajeros (taxi, turismo, transporte escolar, etc)</t>
  </si>
  <si>
    <t>Transporte de mercancías por carretera y servicios de mudanza</t>
  </si>
  <si>
    <t>Transporte privado</t>
  </si>
  <si>
    <t>Reexportación (barcos, aviones, zonas francas industriales, nacionales e internacionales instalaciones militar, etc)</t>
  </si>
  <si>
    <t>Actividades con uso intensivo de energía para la exportación (para excluir en el balance energético isla)</t>
  </si>
  <si>
    <t>Otros (para excluir en el balance energético isla)</t>
  </si>
  <si>
    <t>ENERGÍA PARA EL USO FINAL</t>
  </si>
  <si>
    <t>Servicios centralizados de energía</t>
  </si>
  <si>
    <t>La electricidad de la red pública</t>
  </si>
  <si>
    <t>El calor de la calefacción urbana</t>
  </si>
  <si>
    <t>Frío del distrito de refrigeración</t>
  </si>
  <si>
    <t>Los combustibles fósiles</t>
  </si>
  <si>
    <t>GLP</t>
  </si>
  <si>
    <t>Gas natural</t>
  </si>
  <si>
    <t>Carbón</t>
  </si>
  <si>
    <t>Fuentes de energía renovables (excluyendo electricidad y calor vendidos a redes públicas)</t>
  </si>
  <si>
    <t>Las fuentes renovables de energía (de los sistemas conectados a redes públicas)</t>
  </si>
  <si>
    <t>Fuentes de energía renovables</t>
  </si>
  <si>
    <t>Hidráulica</t>
  </si>
  <si>
    <t>Viento</t>
  </si>
  <si>
    <t>Marina</t>
  </si>
  <si>
    <t>Biomasa</t>
  </si>
  <si>
    <t>Residuales urbanas</t>
  </si>
  <si>
    <t>Recuperación de energía</t>
  </si>
  <si>
    <t>Total parcial</t>
  </si>
  <si>
    <t>TOTAL DE MERCADO INTERIOR</t>
  </si>
  <si>
    <t>Total</t>
  </si>
  <si>
    <t>PRODUCCIÓN DE ENERGÍA SECUNDARIA Y FLUJOS DE ENERGÍA</t>
  </si>
  <si>
    <t>PRODUCCIÓN DEL SECTOR</t>
  </si>
  <si>
    <t>FUENTE DE ENERGÍA</t>
  </si>
  <si>
    <t>Productos energéticos</t>
  </si>
  <si>
    <t>Electricidad</t>
  </si>
  <si>
    <t>Frío</t>
  </si>
  <si>
    <t>ENERGÍA PRIMARIA CONVERTIDA EN SECUNDARIA  (consumo de energía primaria)</t>
  </si>
  <si>
    <t>Las pérdidas de conversión de energía primaria a secundaria</t>
  </si>
  <si>
    <t>EFICIENCIA ENERGÉTICA DE CONVERSIÓN</t>
  </si>
  <si>
    <t>Los flujos de energía</t>
  </si>
  <si>
    <t>Almacenamiento</t>
  </si>
  <si>
    <t>De entrada al almacenamiento</t>
  </si>
  <si>
    <t>La salida de almacenamiento</t>
  </si>
  <si>
    <t>Conexión externa</t>
  </si>
  <si>
    <t>Las importaciones a la isla</t>
  </si>
  <si>
    <t>Las exportaciones de la isla</t>
  </si>
  <si>
    <t>Reexportación y el consumo externo</t>
  </si>
  <si>
    <t>Las pérdidas de distribución y para el autoconsumo</t>
  </si>
  <si>
    <t>CONVERSIÓN DE ENERGÍA SECUNDARIA</t>
  </si>
  <si>
    <t>Electricidad conversión al frío</t>
  </si>
  <si>
    <t>Conversión de calor a frío</t>
  </si>
  <si>
    <t>Fuente de energía primaria</t>
  </si>
  <si>
    <t>Demanda de energía primaria</t>
  </si>
  <si>
    <t>Electricidad importada (por cable)</t>
  </si>
  <si>
    <t>Electricidad exportada (por cable)</t>
  </si>
  <si>
    <t>EMISIONES DE CO2</t>
  </si>
  <si>
    <t>EMISIONES DE CO2 DE LA PRODUCCIÓN</t>
  </si>
  <si>
    <t>EMISIONES DE CO2 DE USO FINAL</t>
  </si>
  <si>
    <t>FACTORES DE EMISIÓN DE CO2</t>
  </si>
  <si>
    <t>Las emisiones de CO2 de las instalaciones de ETS en los cálculos para el uso final de energía</t>
  </si>
  <si>
    <t>Las emisiones de CO2 de las instalaciones de ETS en los cálculos para la producción de energía secundaria</t>
  </si>
  <si>
    <t>RESULTADOS DEL INVENTARIO DE EMISIONES</t>
  </si>
  <si>
    <t>Ir a la siguiente hoja dedicada a su inventario de emisiones en 2020</t>
  </si>
  <si>
    <t>PLAN DE INVENTARIO DE EMISIONES EN 2020 (implementación de acciones sostenibles de energía)</t>
  </si>
  <si>
    <t>Ir a la siguiente hoja dedicada a la Isla Sostenible Plan de Acción de Energía</t>
  </si>
  <si>
    <t>TÍTULO DE LA ISLA DE PLAN DE ACCIÓN DE ENERGÍA SOSTENIBLE</t>
  </si>
  <si>
    <t>Fecha de la aprobación formal</t>
  </si>
  <si>
    <t>Autoridad que aprueba el plan</t>
  </si>
  <si>
    <t>ELEMENTOS CLAVES DE LA ISLA DE PLAN DE ACCIÓN DE ENERGÍA SOSTENIBLE</t>
  </si>
  <si>
    <t>SECTORES Y ÁMBITOS DE ACTUACIÓN</t>
  </si>
  <si>
    <t>ACCIONES (Una línea por cada acción - líneas de inserción, si es necesario, excluir las acciones de ETS)</t>
  </si>
  <si>
    <t>RESPONSABLE DE LA APLICACIÓN</t>
  </si>
  <si>
    <t>CALENDARIO DE EJECUCIÓN</t>
  </si>
  <si>
    <t>Año a partir</t>
  </si>
  <si>
    <t>Al cierre del año</t>
  </si>
  <si>
    <t>Costes de inversión [de euros]</t>
  </si>
  <si>
    <t>AHORRO ENERGÉTICO ESPERADO [MWh / año]</t>
  </si>
  <si>
    <t>La producción esperada de energía renovables [MWh / año]</t>
  </si>
  <si>
    <t>Reducción esperada de CO2 [ton / año]</t>
  </si>
  <si>
    <t>ENERGÍA objetivo de ahorro en 2020 [MWh / año]</t>
  </si>
  <si>
    <t>OBJETIVO producción de energías renovables en 2020 [MWh / año]</t>
  </si>
  <si>
    <t>OBJETIVO DE REDUCCIÓN DE CO2 EN 2020 [ton / año]</t>
  </si>
  <si>
    <t>La electricidad (no renovable)</t>
  </si>
  <si>
    <t>Calor (no renovables)</t>
  </si>
  <si>
    <t>Frío (no renovables)</t>
  </si>
  <si>
    <t>Residuos urbanos</t>
  </si>
  <si>
    <t>Planificación Territorial</t>
  </si>
  <si>
    <t>La planificación estratégica regional y local</t>
  </si>
  <si>
    <t>Transportes y planificación de la movilidad</t>
  </si>
  <si>
    <t>Infraestructuras de la planificación energética</t>
  </si>
  <si>
    <t>Planificación territorial del uso de energías renovables</t>
  </si>
  <si>
    <t>CONTRATACIÓN PÚBLICA DE PRODUCTOS Y SERVICIOS</t>
  </si>
  <si>
    <t>Requisitos de eficiencia energética / normas</t>
  </si>
  <si>
    <t>Requerimientos de energía renovable / normas</t>
  </si>
  <si>
    <t>Ciudadanos y agentes</t>
  </si>
  <si>
    <t>Servicios de asesoramiento</t>
  </si>
  <si>
    <t>Apoyo financiero y becas</t>
  </si>
  <si>
    <t>La sensibilización y la creación de redes</t>
  </si>
  <si>
    <t>Formación y educación</t>
  </si>
  <si>
    <t>Monitoreo</t>
  </si>
  <si>
    <t>OTROS SECTORES (especificar)</t>
  </si>
  <si>
    <t>SITIO WEB</t>
  </si>
  <si>
    <t>Enlace directo a la página web dedicada a ISEAP (si existe)</t>
  </si>
  <si>
    <t>DESCARGO DE RESPONSABILIDAD: La responsabilidad por el contenido de este documento corresponde a los autores. No refleja necesariamente la opinión de las Comunidades Europeas. La Comisión Europea no es responsable del uso que pueda hacerse de la información contenida en él.</t>
  </si>
  <si>
    <t>Sprog</t>
  </si>
  <si>
    <t>Basis år</t>
  </si>
  <si>
    <t>Emissions enhed</t>
  </si>
  <si>
    <t>For at etablere ISEAP mål, langsigtet vision,og organisatoriske og finansielle aspekter.</t>
  </si>
  <si>
    <t>For at præsentere basis energibalance og CO2 emissions opgørelse.</t>
  </si>
  <si>
    <t>For at præsentere energibalance planen i 2020 og CO2 emissions opgørelsen.</t>
  </si>
  <si>
    <t>For at præsentere en liste over energi bæredygtige tiltag, investering og reduktion af CO2 emissioner.</t>
  </si>
  <si>
    <t>OVERORDNET STRATEGI</t>
  </si>
  <si>
    <t>OVERORDNET CO2 EMISSIONS REDUKTIONS MÅL I 2020</t>
  </si>
  <si>
    <t>Vælg den tilsvarende boks</t>
  </si>
  <si>
    <t>Absolut reduktion</t>
  </si>
  <si>
    <t>eller</t>
  </si>
  <si>
    <t>Reduktion pr. indbygger</t>
  </si>
  <si>
    <t>Mål ikke opnået</t>
  </si>
  <si>
    <t>LANGTIDS VISION AF DEN LOKALE MYNDIGHED (vedlæg prioriterede områder, vigtigste tendenser og udfordringer).</t>
  </si>
  <si>
    <t>ORGANISATORISKE OG FINANSIELLE ASPEKTER</t>
  </si>
  <si>
    <t>Koordinering og organisatoriske strukturer, der oprettes/ tildeles.</t>
  </si>
  <si>
    <t xml:space="preserve">Tildelt personale kapacitet </t>
  </si>
  <si>
    <t>Involvering af intressenter og borgere</t>
  </si>
  <si>
    <t>Overordnet estimeret budget</t>
  </si>
  <si>
    <t>Planlagte finansieringskilder for investeringer indenfor din handlingsplan</t>
  </si>
  <si>
    <t>Planlagte handlinger for monitorering og opfølgning</t>
  </si>
  <si>
    <t>Gå til det næste ark, der er dedikeret til din basis emissions opgørelse</t>
  </si>
  <si>
    <t>BASIS EMISSIONS OPGØRELSE</t>
  </si>
  <si>
    <t>GENERELLE DATA</t>
  </si>
  <si>
    <t>Opgørelses år</t>
  </si>
  <si>
    <t>Antal indbyggere</t>
  </si>
  <si>
    <t>RESULTAT AF ENERGIBALANCEN</t>
  </si>
  <si>
    <t>Passager vejtransport og anden kollektiv trafik servicer (offentlig transport, taxi, turisme, skolebusser etc.)</t>
  </si>
  <si>
    <t>Anden vognpark af offentlig eller private services</t>
  </si>
  <si>
    <t>RESULTAT AF EMISSIONS OPGØRELSEN</t>
  </si>
  <si>
    <t>Gå til det næste ark, der er dedikeret til emissions opgørelse i 2020</t>
  </si>
  <si>
    <t>EMISSIONSOPGØRELSES PLAN 2020 (implementering af bæredygtige energihandlinger)</t>
  </si>
  <si>
    <t>Gå til det næste ark, der er dedikeret til energi handlingsplan for en bæredygtig ø</t>
  </si>
  <si>
    <t>TITEL PÅ ENERGI HANDLINGSPLAN FOR EN BÆREDYGTIG Ø</t>
  </si>
  <si>
    <t>CENTRALE ELEMENTER I ENERGI HANDLINGSPLANEN FOR EN BÆREDYGTIG Ø</t>
  </si>
  <si>
    <t>Planer for energi infrastruktur</t>
  </si>
  <si>
    <t>Vedvarende energiplaner for markanvendelse</t>
  </si>
  <si>
    <t>Monitorering</t>
  </si>
  <si>
    <t>Regler og love</t>
  </si>
  <si>
    <t>TABELLA TRADUZIONI</t>
  </si>
  <si>
    <t>Si prega di riempire la cella verde chiaro con il codice della vostra lingua, inserire la traduzione nella colonna sotto e mettere il codice della vostra lingua nella cella blu scuro della prima colonna:</t>
  </si>
  <si>
    <t>Lingua</t>
  </si>
  <si>
    <t>Isola</t>
  </si>
  <si>
    <t>Anno</t>
  </si>
  <si>
    <t>Anno di riferimento</t>
  </si>
  <si>
    <t>Metodo di calcolo del CO2</t>
  </si>
  <si>
    <t xml:space="preserve">IPCC fattori di emissione </t>
  </si>
  <si>
    <t>Fossila bränslen</t>
  </si>
  <si>
    <t>Fossile brændstoffer</t>
  </si>
  <si>
    <t>Fossiilsed kütused</t>
  </si>
  <si>
    <t>Fueloil</t>
  </si>
  <si>
    <t>Fuelóleo</t>
  </si>
  <si>
    <t>Μαζούτ</t>
  </si>
  <si>
    <t>Eldningsolja</t>
  </si>
  <si>
    <t>Fuelolie</t>
  </si>
  <si>
    <t>kütteõli</t>
  </si>
  <si>
    <t>Gasóleo</t>
  </si>
  <si>
    <t>Πετρέλαιο</t>
  </si>
  <si>
    <t>diisel</t>
  </si>
  <si>
    <t>Gasolina</t>
  </si>
  <si>
    <t>Βενζίνη</t>
  </si>
  <si>
    <t>Bensin</t>
  </si>
  <si>
    <t>Benzin</t>
  </si>
  <si>
    <t>bensiin</t>
  </si>
  <si>
    <t>LPG</t>
  </si>
  <si>
    <t>GPL</t>
  </si>
  <si>
    <t>Υγραέριο</t>
  </si>
  <si>
    <t>majapidamisgaas</t>
  </si>
  <si>
    <t>Gás natural</t>
  </si>
  <si>
    <t>Φυσικό αέριο</t>
  </si>
  <si>
    <t>Naturgas</t>
  </si>
  <si>
    <t>looduslik gaas</t>
  </si>
  <si>
    <t>Carvão</t>
  </si>
  <si>
    <t>Γαιάνθρακας</t>
  </si>
  <si>
    <t>Kol</t>
  </si>
  <si>
    <t>Kul</t>
  </si>
  <si>
    <t>süsi</t>
  </si>
  <si>
    <t>Renewable energy sources (excluding electricity and heat sold to public networks)</t>
  </si>
  <si>
    <t>Fontes energéticas renováveis (excluindo electricidade e calor para venda a redes públicas)</t>
  </si>
  <si>
    <t>Ανανεώσιμες πηγές ενέργειας (εξαιρουμένης της ηλεκτρικής ενέργειας και της θερμότητας που πωλείται σε δημόσια δίκτυα)</t>
  </si>
  <si>
    <t>Vedvarende energikilder (med undtagelse af elektricitet og solgt varme til offentlige net)</t>
  </si>
  <si>
    <t>Taastuvenergia allikad (välistatud elekter ja soojus, mis müüakse avalikesse võrkudesse)</t>
  </si>
  <si>
    <t>Vesi</t>
  </si>
  <si>
    <t>Sol</t>
  </si>
  <si>
    <t>Geotermiline</t>
  </si>
  <si>
    <t>Vågkraft</t>
  </si>
  <si>
    <t>Ocean/ hav</t>
  </si>
  <si>
    <t>Ookean</t>
  </si>
  <si>
    <t>Avfall från städer</t>
  </si>
  <si>
    <t>Prügi</t>
  </si>
  <si>
    <t>Energy recovery</t>
  </si>
  <si>
    <t>Recuperação de energia</t>
  </si>
  <si>
    <t>Ανάκτηση ενέργειας</t>
  </si>
  <si>
    <t>Energiåtervinning</t>
  </si>
  <si>
    <t>Energiudnyttelse</t>
  </si>
  <si>
    <t>Energiatagastust</t>
  </si>
  <si>
    <t>[MWh]</t>
  </si>
  <si>
    <t>Sector description</t>
  </si>
  <si>
    <t>Descrição do sector</t>
  </si>
  <si>
    <t>Περιγραφή τομέα</t>
  </si>
  <si>
    <t>Avdelning , beskrivning</t>
  </si>
  <si>
    <t>Sektor beskrivelse</t>
  </si>
  <si>
    <t>Sektori kirjeldus</t>
  </si>
  <si>
    <t>Redução absoluta</t>
  </si>
  <si>
    <t>Redução per capita</t>
  </si>
  <si>
    <t>Estruturas de coordenação e organização criadas/designadas</t>
  </si>
  <si>
    <t>Meios humanos alocados</t>
  </si>
  <si>
    <t>Envolvimento de partes interessadas e cidadãos</t>
  </si>
  <si>
    <t>Orçamento global estimado</t>
  </si>
  <si>
    <t>Fontes de financiamento previstas para os investimentos do plano de acção</t>
  </si>
  <si>
    <t>Medidas previstas de monitorização e acompanhamento</t>
  </si>
  <si>
    <t>Ano do inventário</t>
  </si>
  <si>
    <t>Unidade das emissões</t>
  </si>
  <si>
    <t>INVENTÁRIO DE EMISSÕES NO ANO BASE</t>
  </si>
  <si>
    <t>CO2 factors</t>
  </si>
  <si>
    <t>Translation</t>
  </si>
  <si>
    <t>LCA</t>
  </si>
  <si>
    <t>IPCC</t>
  </si>
  <si>
    <t>-</t>
  </si>
  <si>
    <t>CO2 emissioonid ETS installatsioonidest, mida arvestatakse teisese energia tootmisel</t>
  </si>
  <si>
    <t>CO2-emissioner fra kvotebelagte anlæg, der indgår i beregningerne for sekundære energiproduktion</t>
  </si>
  <si>
    <t>Agricoltura, silvicoltura e pesca</t>
  </si>
  <si>
    <t>Estrazione di minerali</t>
  </si>
  <si>
    <t>SETTORE SECONDARIO</t>
  </si>
  <si>
    <t>Manifattura</t>
  </si>
  <si>
    <t>Fornitura di acqua, reti fognarie, gestione dei rifiuti e risanamento</t>
  </si>
  <si>
    <t>Costruzione</t>
  </si>
  <si>
    <t>SETTORE TERZIARIO</t>
  </si>
  <si>
    <t>Commercio all'ingrosso e al dettaglio, riparazione di autoveicoli e motocicli</t>
  </si>
  <si>
    <t>Servizi di vitto e alloggio</t>
  </si>
  <si>
    <t>Amministrazione pubblica generale e sicurezza sociale</t>
  </si>
  <si>
    <t>Difesa, giustizia, corpo di polizia e vigili del fuoco</t>
  </si>
  <si>
    <t>Educazione</t>
  </si>
  <si>
    <t>Sanità e servizi sociali</t>
  </si>
  <si>
    <t>Altri servizi</t>
  </si>
  <si>
    <t>Illuminazione pubblica</t>
  </si>
  <si>
    <t>TRASPORTI</t>
  </si>
  <si>
    <t>Trasporto di passeggeri su strada e altri servizi di trasporto passeggeri su strada (taxi, turismo, scuolabus, ecc)</t>
  </si>
  <si>
    <t>Trasporto di merci su strada e servizi di trasloco</t>
  </si>
  <si>
    <t>Altra flotta per il servizio pubblico e privato</t>
  </si>
  <si>
    <t>Trasporto privato</t>
  </si>
  <si>
    <t>Riesportazione (navi, aerei, zone franche industriali, nazionali ed internazionali installazioni militari, ecc)</t>
  </si>
  <si>
    <t>Attività con uso intensivo di energia per l'esportazione (da escludere nel bilancio energetico dell'isola)</t>
  </si>
  <si>
    <t>Altro (da escludere nel bilancio energetico dell'isola)</t>
  </si>
  <si>
    <t>ENERGIA PER USO FINALE</t>
  </si>
  <si>
    <t>Servizi energetici centralizzati</t>
  </si>
  <si>
    <t>Elettricità da rete pubblica</t>
  </si>
  <si>
    <t>Calore da teleriscaldamento</t>
  </si>
  <si>
    <t>Freddo da telereffreddamento</t>
  </si>
  <si>
    <t>Combustibili fossili</t>
  </si>
  <si>
    <t>Olio combustibile</t>
  </si>
  <si>
    <t>Benzina</t>
  </si>
  <si>
    <t>Gas naturali</t>
  </si>
  <si>
    <t>Carbone</t>
  </si>
  <si>
    <t>Fonti di energia rinnovabile (ad esclusione dell'elettricità e del calore venduti a reti pubbliche)</t>
  </si>
  <si>
    <t>Fonti energetiche rinnovabili (da sistemi connessi alle reti pubbliche)</t>
  </si>
  <si>
    <t>Fonti di energia rinnovabile</t>
  </si>
  <si>
    <t>Idrogeno</t>
  </si>
  <si>
    <t>Eolico</t>
  </si>
  <si>
    <t>Solare</t>
  </si>
  <si>
    <t>Geotermico</t>
  </si>
  <si>
    <t>Oceanico</t>
  </si>
  <si>
    <t>Rifiuti urbani</t>
  </si>
  <si>
    <t>Recupero di energia</t>
  </si>
  <si>
    <t>Totale parziale</t>
  </si>
  <si>
    <t>TOTALE PER IL MERCATO INTERNO</t>
  </si>
  <si>
    <t>TOTALE</t>
  </si>
  <si>
    <t>PRODUZIONE ENERGIA SECONDARIA E FLUSSI DI ENERGIA</t>
  </si>
  <si>
    <t>SETTORE DI PRODUZIONE</t>
  </si>
  <si>
    <t>FONTI ENERGETICHE</t>
  </si>
  <si>
    <t>Produzione di energia</t>
  </si>
  <si>
    <t>Elettricità</t>
  </si>
  <si>
    <t>Caldo</t>
  </si>
  <si>
    <t>Freddo</t>
  </si>
  <si>
    <t>ENERGIA PRIMARIA CONVERTITA IN ENERGIA SECONDARIA (consumo di energia primaria)</t>
  </si>
  <si>
    <t>ΠΗΓΗ ΠΡΩΤΟΓΕΝΟΥΣ ΕΝΕΡΓΕΙΑΣ</t>
  </si>
  <si>
    <t>FONTE DE ENERGIA PRIMÁRIA</t>
  </si>
  <si>
    <t>PRIMARY ENERGY SOURCE</t>
  </si>
  <si>
    <t>Lõplik energiatarve</t>
  </si>
  <si>
    <t>Endelige energiefterspørgsel</t>
  </si>
  <si>
    <t>Slutligt energibehov</t>
  </si>
  <si>
    <t>Τελική ζήτηση ενέργειας</t>
  </si>
  <si>
    <t>Procura de energia final</t>
  </si>
  <si>
    <t>Final energy demand</t>
  </si>
  <si>
    <t>Soojus jahutuseks</t>
  </si>
  <si>
    <t>Varme konverteret til kulde</t>
  </si>
  <si>
    <t>Värmekonvertering till kyla</t>
  </si>
  <si>
    <t>Μετετροπή θέρμότητας σε ψύξη</t>
  </si>
  <si>
    <t>Conversão de calor para frio</t>
  </si>
  <si>
    <t>Heat conversion to cold</t>
  </si>
  <si>
    <t>Elekter jahutuseks</t>
  </si>
  <si>
    <t>Elektricitet konverteret til kulde</t>
  </si>
  <si>
    <t>Elkonvertering till kyla</t>
  </si>
  <si>
    <t>Μετετροπή ηλεκτρικής ενέργειας σε ψύξη</t>
  </si>
  <si>
    <t>Conversão de electricidade para frio</t>
  </si>
  <si>
    <t>Electricity conversion to cold</t>
  </si>
  <si>
    <t>TEISENE ENERGIA MUUNDAMINE</t>
  </si>
  <si>
    <t>SEKUNDÆR energiomsætning</t>
  </si>
  <si>
    <t>SEKUNDÄR ENERGIOMVANDLING</t>
  </si>
  <si>
    <t>ΜΕΤΑΤΡΟΠΗ ΔΕΥΤΕΡΟΓΕΝΟΥΣ ΕΝΕΡΓΕΙΑΣ</t>
  </si>
  <si>
    <t>CONVERSÃO DE ENERGIA SECUNDÁRIA</t>
  </si>
  <si>
    <t>SECONDARY ENERGY CONVERSION</t>
  </si>
  <si>
    <t>Jaotamine , kaod ja sisetarbimine</t>
  </si>
  <si>
    <t>Distributionstab og ejetforbrug</t>
  </si>
  <si>
    <t>Distributionsförluster och egen konsumtion</t>
  </si>
  <si>
    <t>Αυτο-κατανάλωση και απώλειες διανομής</t>
  </si>
  <si>
    <t>Reeksport ja välistarbimine</t>
  </si>
  <si>
    <t xml:space="preserve">Reeksporter og eksterne forbrug </t>
  </si>
  <si>
    <t>Återexport och extern konsumtiom</t>
  </si>
  <si>
    <t>Επανεξαγωγή και εξωτερική κατανάλωση</t>
  </si>
  <si>
    <t>Reexportação e consumos externos</t>
  </si>
  <si>
    <t>Reexportation and external consumption</t>
  </si>
  <si>
    <t>Energiaeksport</t>
  </si>
  <si>
    <t>Eksport fra ø</t>
  </si>
  <si>
    <t>Export från ön</t>
  </si>
  <si>
    <t>Εξαγωγές από το νησί</t>
  </si>
  <si>
    <t>Exportação da ilha</t>
  </si>
  <si>
    <t>Export from island</t>
  </si>
  <si>
    <t>Energiaimport</t>
  </si>
  <si>
    <t>Import til ø</t>
  </si>
  <si>
    <t>Import till ön</t>
  </si>
  <si>
    <t>Εισαγωγές στο νησί</t>
  </si>
  <si>
    <t>Importação para a ilha</t>
  </si>
  <si>
    <t>Import to island</t>
  </si>
  <si>
    <t>Välisühendus</t>
  </si>
  <si>
    <t>Extern anslutning</t>
  </si>
  <si>
    <t>Εξωτερική σύνδεση</t>
  </si>
  <si>
    <t>Energia salvestist</t>
  </si>
  <si>
    <t>Output fra lageret</t>
  </si>
  <si>
    <t>Δεδομένα παραγωγής από την αποθήκευση</t>
  </si>
  <si>
    <t>Saída do armazenamento</t>
  </si>
  <si>
    <t>Output from storage</t>
  </si>
  <si>
    <t>Energia salvestamiseks</t>
  </si>
  <si>
    <t>Input til opbevaring</t>
  </si>
  <si>
    <t>Δεδομένα εισαγωγής στην αποθήκευση</t>
  </si>
  <si>
    <t>Entrada para armazenamento</t>
  </si>
  <si>
    <t>Input to storage</t>
  </si>
  <si>
    <t>Salvestamine</t>
  </si>
  <si>
    <t>Opbevaring</t>
  </si>
  <si>
    <t>ENERGIAVOOD</t>
  </si>
  <si>
    <t>ENERGI STRØMME</t>
  </si>
  <si>
    <t>ENERGIFLÖDEN</t>
  </si>
  <si>
    <t>ΕΝΕΡΓΕΙΑΚΕΣ ΡΟΕΣ</t>
  </si>
  <si>
    <t>FLUXOS ENERGÉTICOS</t>
  </si>
  <si>
    <t>ENERGY FLUXES</t>
  </si>
  <si>
    <t>ENERGIA MUUNDAMISE EFEKTIIVSUS</t>
  </si>
  <si>
    <t>Calore (non rinnovabile)</t>
  </si>
  <si>
    <t>Freddo (non rinnovabile)</t>
  </si>
  <si>
    <t>connessione esterna</t>
  </si>
  <si>
    <t>PIANIFICAZIONE DEL TERRITORIO</t>
  </si>
  <si>
    <t>Pianificazione strategica regionale e locale</t>
  </si>
  <si>
    <t>Pianificazione trasporti e mobilità</t>
  </si>
  <si>
    <t>Pianificazione infrastrutture energetiche</t>
  </si>
  <si>
    <t>Pianificazione delle energie rinnovabili del territorio</t>
  </si>
  <si>
    <t>APPALTI PUBBLICI DI PRODOTTI E SERVIZI</t>
  </si>
  <si>
    <t>Requisiti/standard di efficienza energetica</t>
  </si>
  <si>
    <t>requisiti/standard energie rinnovabili</t>
  </si>
  <si>
    <t>CITTADINI E PARTI INTERESSATE</t>
  </si>
  <si>
    <t>Servizi di consulenza</t>
  </si>
  <si>
    <t>Sovvenzioni e sostegni finanziari</t>
  </si>
  <si>
    <t>Consapevolezza e trasmissione</t>
  </si>
  <si>
    <t>Formazione e istruzione</t>
  </si>
  <si>
    <t>Monitoraggio</t>
  </si>
  <si>
    <t>Regolamentazione</t>
  </si>
  <si>
    <t>ALTRI SETTORI (si prega di specificare)</t>
  </si>
  <si>
    <t>Sito web</t>
  </si>
  <si>
    <t>Link diretto alla pagina web dedicata al ISEAP (se presente)</t>
  </si>
  <si>
    <t>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t>
  </si>
  <si>
    <t>Unità di emissione</t>
  </si>
  <si>
    <t xml:space="preserve">Rapporteringsenhet </t>
  </si>
  <si>
    <t>Absolut minskning</t>
  </si>
  <si>
    <t>Minskning per capita</t>
  </si>
  <si>
    <t>Organisatoriska och ekonomiska aspekter</t>
  </si>
  <si>
    <t>Skapade/tilldelade koordinations- och organisationsstrukturer:</t>
  </si>
  <si>
    <t>Tilldelad personal:</t>
  </si>
  <si>
    <t>RESULTAT  - ENERGIBALANS</t>
  </si>
  <si>
    <t>Godstransporter och magasinering</t>
  </si>
  <si>
    <t>UPPSKATTADE INVESTERINGSKOSTNADER (Euro)</t>
  </si>
  <si>
    <t>Energieffektivitet, krav/standarder</t>
  </si>
  <si>
    <t>Lista för översättning</t>
  </si>
  <si>
    <t>Var god och fyll i er landskod i den gröna cellen, fyll i översättningar i varje ruta i kolumnen nedan och skriv koden för valt språk i den mörkblå cellen i den första kolumnen.</t>
  </si>
  <si>
    <t>Språk</t>
  </si>
  <si>
    <t>Basår</t>
  </si>
  <si>
    <t>CO2 beräkningsmetod</t>
  </si>
  <si>
    <t>Utsläppsfaktorer enligt IPCC</t>
  </si>
  <si>
    <t>Utsläppsfaktorer enligt LCA (livscykelanalys)</t>
  </si>
  <si>
    <r>
      <t>[t CO</t>
    </r>
    <r>
      <rPr>
        <vertAlign val="subscript"/>
        <sz val="9"/>
        <color indexed="8"/>
        <rFont val="Calibri"/>
        <family val="2"/>
      </rPr>
      <t>2</t>
    </r>
    <r>
      <rPr>
        <sz val="9"/>
        <color indexed="8"/>
        <rFont val="Calibri"/>
        <family val="2"/>
      </rPr>
      <t>]</t>
    </r>
  </si>
  <si>
    <r>
      <t>[t CO</t>
    </r>
    <r>
      <rPr>
        <vertAlign val="subscript"/>
        <sz val="9"/>
        <color indexed="8"/>
        <rFont val="Calibri"/>
        <family val="2"/>
      </rPr>
      <t>2eq</t>
    </r>
    <r>
      <rPr>
        <sz val="9"/>
        <color indexed="8"/>
        <rFont val="Calibri"/>
        <family val="2"/>
      </rPr>
      <t>]</t>
    </r>
  </si>
  <si>
    <r>
      <t>[t CO</t>
    </r>
    <r>
      <rPr>
        <vertAlign val="subscript"/>
        <sz val="9"/>
        <color indexed="8"/>
        <rFont val="Calibri"/>
        <family val="2"/>
      </rPr>
      <t>2</t>
    </r>
    <r>
      <rPr>
        <sz val="9"/>
        <color indexed="8"/>
        <rFont val="Calibri"/>
        <family val="2"/>
      </rPr>
      <t>/MWh]</t>
    </r>
  </si>
  <si>
    <r>
      <t>[t CO</t>
    </r>
    <r>
      <rPr>
        <vertAlign val="subscript"/>
        <sz val="9"/>
        <color indexed="8"/>
        <rFont val="Calibri"/>
        <family val="2"/>
      </rPr>
      <t>2eq</t>
    </r>
    <r>
      <rPr>
        <sz val="9"/>
        <color indexed="8"/>
        <rFont val="Calibri"/>
        <family val="2"/>
      </rPr>
      <t>/MWh]</t>
    </r>
  </si>
  <si>
    <t>Översättning av kalkylbladen</t>
  </si>
  <si>
    <r>
      <t xml:space="preserve">Ange CO2 utsläpps-faktorer </t>
    </r>
    <r>
      <rPr>
        <sz val="9"/>
        <color indexed="8"/>
        <rFont val="Calibri"/>
        <family val="2"/>
      </rPr>
      <t>för att beräkna utsläpp</t>
    </r>
  </si>
  <si>
    <t xml:space="preserve">Åtgärdsplanens långsiktiga mål och vision samt finansiella och organisatoriska aspekter </t>
  </si>
  <si>
    <t>Taastuvenergia allikad (tootjad, kes on ühendatud avalike võrkudega)</t>
  </si>
  <si>
    <t>Vedvarende energikilder (fra systemer tilsluttet offentlige netværk)</t>
  </si>
  <si>
    <t>Ανανεώσιμες πηγές ενέργειας (από συστήματα συνδεδεμάνα στα δημόσια δίκτυα)</t>
  </si>
  <si>
    <t>Fontes energéticas renováveis (de sistemas ligados a redes públicas)</t>
  </si>
  <si>
    <t>Renewable energy sources (from systems connected to public networks)</t>
  </si>
  <si>
    <t>Muud (arvamaks maha saare energiabilansist)</t>
  </si>
  <si>
    <t>Andre (skal udelukkes i øens energibalance)</t>
  </si>
  <si>
    <t>Άλλο (ώστε να εξαιρεθεί από το ενεργειακό ισοζύγιο του νησιού)</t>
  </si>
  <si>
    <t>Outros (para excluir do balanço energético da ilha)</t>
  </si>
  <si>
    <t>Other (to exclude in the island energy balance)</t>
  </si>
  <si>
    <t>Tegevused, mis on seotud intensiivse energia ekspordiga (selleks, et neid saarte energiabilansist maha arvata)</t>
  </si>
  <si>
    <t>Aktiviteter med intensiv brug af energi til eksport (skal udelukkes i øens energibalance)</t>
  </si>
  <si>
    <t>Δραστηριότητες με εντατική χρήση εξαγώγιμης ενέργειας (ώστε να εξαιρεθεί από το ενεργειακό ισοζύγιο του νησιού)</t>
  </si>
  <si>
    <t>Actividades consumidoras intensivas de energia para exportação (para excluir do balanço energético da ilha)</t>
  </si>
  <si>
    <t>Activities with intensive use of energy for exportation (to exclude in the island energy balance)</t>
  </si>
  <si>
    <t>Reeksport (laevad, lennukid, vabamajandustsoonid, rahvuslikud ja rahvusvahelised sõjaväebaasid)</t>
  </si>
  <si>
    <t>Reeksporter (skibe, fly, industrielle frizoner, nationale og internationale militære installationer, osv.)</t>
  </si>
  <si>
    <t>Επανεξαγωγή (πλοία, αεροπλάνα, βιομηχανικές ελεύθερες ζώνες,εθνικές και διεθνείς στρατιωτικές εγκαταστάσεις, κλπ.)</t>
  </si>
  <si>
    <t>Reexportação (navios, aviões, zonas francas industriais, bases militares nacionais ou internacionais, etc.)</t>
  </si>
  <si>
    <t>Reexportation (ships, airplanes, industrial free zones, national and international militar installations, etc.)</t>
  </si>
  <si>
    <t>Kaubavedu maanteedel</t>
  </si>
  <si>
    <t>Gatu- och vägbelysning</t>
  </si>
  <si>
    <t>Δημοτικός/δημόσος φωτισμός</t>
  </si>
  <si>
    <t>Andre ydelser</t>
  </si>
  <si>
    <t>Övriga tjänster</t>
  </si>
  <si>
    <t>Riig- ja õiguskaitse, politsei, tuletõrje</t>
  </si>
  <si>
    <t>Avalik administratsioon ja sotsiaalne kaitse</t>
  </si>
  <si>
    <t>Generel offentlig administration og social sikring</t>
  </si>
  <si>
    <t>Tenerife</t>
  </si>
  <si>
    <t>Fortsätt till mallens nästa blad - som är utsläpps-scenariet för år 2020</t>
  </si>
  <si>
    <t>UTSLÄPPSSCENARIO FÖR  2020 (efter genomförda åtgärder)</t>
  </si>
  <si>
    <t>Fortsätt till mallens nästa blad - som är åtgärdsplanen för hållbar ö-energi.</t>
  </si>
  <si>
    <t>NAMN PÅ ÖNS ÅTGÄRDSPLAN FÖR HÅLLBAR ENERGI</t>
  </si>
  <si>
    <t>Datum för formellt godkännande</t>
  </si>
  <si>
    <t>Myndighet som har godkänt planen</t>
  </si>
  <si>
    <t>NYCKELOMRÅDEN I ÅTGÄRDSPLANEN FÖR HÅLLBAR ENERGI</t>
  </si>
  <si>
    <t>HUVUDDELAR  OCH  ÅTGÄRDSOMRÅDEN</t>
  </si>
  <si>
    <t>ÅTGÄRDER (en rad per åtgärd -infoga fler rader om det behövs; uteslut ETS-aktiviteter)</t>
  </si>
  <si>
    <t>UPPSKATTAD ENEGIBESPARING (MWh/år)</t>
  </si>
  <si>
    <r>
      <t>UPPSKATTAD  UTSLÄPPSMINSKNING (ton CO</t>
    </r>
    <r>
      <rPr>
        <vertAlign val="subscript"/>
        <sz val="9"/>
        <color indexed="8"/>
        <rFont val="Calibri"/>
        <family val="2"/>
      </rPr>
      <t>2</t>
    </r>
    <r>
      <rPr>
        <sz val="9"/>
        <color indexed="8"/>
        <rFont val="Calibri"/>
        <family val="2"/>
      </rPr>
      <t>/år)</t>
    </r>
  </si>
  <si>
    <t>ENERGIBESPARINGSMÅL ÅR 2020 (MWh/år)</t>
  </si>
  <si>
    <r>
      <t>MÅL FÖR MINSKADE CO</t>
    </r>
    <r>
      <rPr>
        <vertAlign val="subscript"/>
        <sz val="9"/>
        <color indexed="8"/>
        <rFont val="Calibri"/>
        <family val="2"/>
      </rPr>
      <t>2-</t>
    </r>
    <r>
      <rPr>
        <sz val="9"/>
        <color indexed="8"/>
        <rFont val="Calibri"/>
        <family val="2"/>
      </rPr>
      <t>UTSLÄPP TILL ÅR 2020 (ton/år)</t>
    </r>
  </si>
  <si>
    <t>SEKUNDÄR ENERGIPRODUKTION OCH ENERGIVARIATIONER</t>
  </si>
  <si>
    <t>El (ej förnybar)</t>
  </si>
  <si>
    <t>Värme (ej förnybar)</t>
  </si>
  <si>
    <t>Kyla (ej förnybar)</t>
  </si>
  <si>
    <t>Vågkraft (havsbaserad)</t>
  </si>
  <si>
    <t>FYSISK PLANERING (markanvändning)</t>
  </si>
  <si>
    <t>Planer för energi-infrastruktur</t>
  </si>
  <si>
    <t>OFFENTLIG UPPHANDLING AV VAROR OCH TJÄNSTER</t>
  </si>
  <si>
    <t>Förnybara energikällor, krav/standarder</t>
  </si>
  <si>
    <t>Direktlänk till webbsidan för åtgärdsplanen (i förekommande fall)</t>
  </si>
  <si>
    <t>FRISKRIVNING: Författarna ansvarar själva för innehållet i den här publikationen. Det kan hända att innehållet inte avspeglar de Europeiska gemenskapernas åsikter. Europeiska kommissionen ansvarar inte för eventuell användning av den information som finns häri.</t>
  </si>
  <si>
    <t>Passenger road transport (public transports, taxi, tourism, school buses, etc.)</t>
  </si>
  <si>
    <t>Transporte de passageiros por estrada (transportes públicos, táxis, turismo, transporte escolar, etc.)</t>
  </si>
  <si>
    <t>Accommodation and food service activities</t>
  </si>
  <si>
    <t>ISEAP eesmärkide seadmine, pikaajaline visioon ja organisatsioonilised ning finantsaspektid</t>
  </si>
  <si>
    <t>Baasenergia bilansi ja CO2 emissioonide inventuuri esitamine</t>
  </si>
  <si>
    <t>Plaani esitamine 2020 energiabilansi ja CO2 emissiooni inventuuri kohta</t>
  </si>
  <si>
    <t>Energiat säästvate tegevuste nimekirja, investeeringute ja CO2 emissioonide vähendamise esitamine</t>
  </si>
  <si>
    <t>STRATEEGIA ÜLEVAADE</t>
  </si>
  <si>
    <t>CO2 EMISSIOONIDE VÄHENDAMISE ÜLDINE EESMÄRK 2020</t>
  </si>
  <si>
    <t>Palun vali vastav kast</t>
  </si>
  <si>
    <t>Έχει ως στόχο να καταστεί δυνατή η μετάφραση των πινάκων.</t>
  </si>
  <si>
    <t>Tem por objectivo permitir a tradução das tabelas.</t>
  </si>
  <si>
    <t>Is intended to enable the translation of the tables.</t>
  </si>
  <si>
    <t>Sisukord</t>
  </si>
  <si>
    <t>Indhold</t>
  </si>
  <si>
    <t>Innehåll</t>
  </si>
  <si>
    <t>Περιεχόμενα</t>
  </si>
  <si>
    <t>Conteúdo</t>
  </si>
  <si>
    <t>Contents</t>
  </si>
  <si>
    <t>Leht</t>
  </si>
  <si>
    <t>Ark</t>
  </si>
  <si>
    <t>Blad</t>
  </si>
  <si>
    <t>Καρτέλα</t>
  </si>
  <si>
    <t>Folha</t>
  </si>
  <si>
    <t>Sheet</t>
  </si>
  <si>
    <t>Overall strategy</t>
  </si>
  <si>
    <t>Baseline emission inventory</t>
  </si>
  <si>
    <t>ISEAP</t>
  </si>
  <si>
    <t>Baseline year</t>
  </si>
  <si>
    <t>Ano base</t>
  </si>
  <si>
    <t>CO2</t>
  </si>
  <si>
    <t>CO2eq</t>
  </si>
  <si>
    <t>[t CO2]</t>
  </si>
  <si>
    <t>[t CO2/MWh]</t>
  </si>
  <si>
    <t>[t CO2eq]</t>
  </si>
  <si>
    <t>[t CO2eq/MWh]</t>
  </si>
  <si>
    <t>[τόνοι CO2]</t>
  </si>
  <si>
    <t>[τόνοι CO2eq]</t>
  </si>
  <si>
    <t>[τόνοι CO2/MWh]</t>
  </si>
  <si>
    <t>[τόνοι CO2eq/MWh]</t>
  </si>
  <si>
    <t>Language</t>
  </si>
  <si>
    <t>Idioma</t>
  </si>
  <si>
    <t>AVISO LEGAL: O conteúdo informativo deste documento é da inteira responsabilidade dos seus autores e não reflecte necessariamente a opinião das Comunidades Europeias. A Comissão Europeia não é responsável por qualquer uso que venha a ser dado às informações contidas neste documento.</t>
  </si>
  <si>
    <t>DISCLAIMER: The sole responsibility for the content of this document lies with the authors. It does not necessarily reflect the opinion of the European Communities. The European Commission is not responsible for any use that may be made of the information contained therein.</t>
  </si>
  <si>
    <t>Please select the corresponding box</t>
  </si>
  <si>
    <t>Por favor escolha a opção pretendida</t>
  </si>
  <si>
    <t>GENERAL DATA</t>
  </si>
  <si>
    <t>DADOS GERAIS</t>
  </si>
  <si>
    <t>Number of inhabitants</t>
  </si>
  <si>
    <t>Número de habitantes</t>
  </si>
  <si>
    <t>RESULTS OF EMISSION INVENTORY</t>
  </si>
  <si>
    <t>RESULTADOS DO INVENTÁRIO DE EMISSÕES</t>
  </si>
  <si>
    <t>RESULTADOS DO BALANÇO ENERGÉTICO</t>
  </si>
  <si>
    <t>TITLE OF ISLAND SUSTAINABLE ENERGY ACTION PLAN</t>
  </si>
  <si>
    <t>TÍTULO DO PLANO DE ACÇÃO PARA A ENERGIA SUSTENTÁVEL</t>
  </si>
  <si>
    <t>SAARE SÄÄSTVA ENERGIA TEGEVUSPLAANI PEALKIRI</t>
  </si>
  <si>
    <t>KEY ELEMENTS OF ISLAND SUSTAINABLE ENERGY ACTION PLAN</t>
  </si>
  <si>
    <t>ELEMENTOS PRINCIPAIS DO PLANO DE ACÇÃO PARA A ENERGIA SUSTENTÁVEL</t>
  </si>
  <si>
    <t>SAARE SÄÄSTVA ENERGIA TEGEVUSPLAANI VÕTME-ELEMENDID</t>
  </si>
  <si>
    <t>WEBSITE</t>
  </si>
  <si>
    <t>HEMSIDEADRESS</t>
  </si>
  <si>
    <t>WEBADRESSE</t>
  </si>
  <si>
    <t>KODULEHEKÜLJE AADRESS</t>
  </si>
  <si>
    <t>Mål for vedvarende energiforøgelse i 2020 [MWh/år]</t>
  </si>
  <si>
    <t>Forventet CO2 reduktion [ton / år]</t>
  </si>
  <si>
    <t>CONTRATOS PÚBLICOS DE EMPREITADAS, BENS E SERVIÇOS</t>
  </si>
  <si>
    <t>Apoios financeiros e incentivos</t>
  </si>
  <si>
    <t>Outras frotas de serviços públicos e privados</t>
  </si>
  <si>
    <t>Overall actions</t>
  </si>
  <si>
    <t>Acções gerais</t>
  </si>
  <si>
    <t>Acciones generales</t>
  </si>
  <si>
    <t>Azioni generali</t>
  </si>
  <si>
    <t>Üldised tegevused</t>
  </si>
  <si>
    <t>Overordnede handlinger</t>
  </si>
  <si>
    <t>Övergripande åtgärder</t>
  </si>
  <si>
    <t>Συνολική δράσεις</t>
  </si>
  <si>
    <t xml:space="preserve">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t>
  </si>
  <si>
    <t xml:space="preserve">Go to the next sheet dedicated to your Baseline Emission Inventory </t>
  </si>
  <si>
    <t xml:space="preserve">Continue na próxima página dedicada ao Inventário de Emissões do ano Base </t>
  </si>
  <si>
    <t xml:space="preserve">Go to the next sheet dedicated to your Emission Inventory in 2020 </t>
  </si>
  <si>
    <t xml:space="preserve">Continue na próxima página dedicada ao Inventário de Emissões em 2020 </t>
  </si>
  <si>
    <t xml:space="preserve">Go to the next sheet dedicated to your Island Sustainable Energy Action Plan </t>
  </si>
  <si>
    <t xml:space="preserve">Continue na próxima página dedicada ao Plano de Acção para a Energia Sustentável </t>
  </si>
  <si>
    <t>Keel</t>
  </si>
  <si>
    <t>Emissioonide aruandluse ühik</t>
  </si>
  <si>
    <t>Baasaasta</t>
  </si>
  <si>
    <t>Γλώσσα</t>
  </si>
  <si>
    <t>Έτος αναφοράς</t>
  </si>
  <si>
    <t>Μονάδες αναφοράς εκπομπών</t>
  </si>
  <si>
    <t xml:space="preserve">Ορισμός στόχων ΝΣΔΑΕ, μακροπρόθεσμο όραμα και οργανωτικές και οικονομικές παράμετροι </t>
  </si>
  <si>
    <t>Παρουσίαση ενεργειακού ισοζυγίου και απογραφής εκπομπών CO2 αναφοράς</t>
  </si>
  <si>
    <t>Παρουσίαση ενεργειακού ισοζυγίου και απογραφής εκπομπών CO2 σχεδίου το 2020</t>
  </si>
  <si>
    <t>Παρουσίαση λίστας δράσεων αειφόρου ενέργειας, επένδυσης και μείωσης εκπομπών CO2</t>
  </si>
  <si>
    <t>ΣΥΝΟΛΙΚΗ ΣΤΡΑΤΗΓΙΚΗ</t>
  </si>
  <si>
    <t>ΣΥΝΟΛΙΚΟΣ ΣΤΟΧΟΣ ΜΕΙΩΣΗΣ ΕΚΠΟΜΠΩΝ CO2 ΕΩΣ ΤΟ 2020</t>
  </si>
  <si>
    <t>Παρακαλώ επιλέξτε το αντίστοιχο τετραγωνίδιο</t>
  </si>
  <si>
    <t>Απόλυτη μείωση</t>
  </si>
  <si>
    <t>ή</t>
  </si>
  <si>
    <t>Κατά κεφαλή μείωση</t>
  </si>
  <si>
    <t>Μη επίτευξη στόχου</t>
  </si>
  <si>
    <t>ΜΑΚΡΟΠΡΟΘΕΣΜΟ ΟΡΑΜΑ ΤΟΥ ΟΡΓΑΝΙΣΜΟΥ ΤΟΠΙΚΗΣ ΑΥΤΟΔΙΟΙΚΗΣΗΣ (παρακαλώ να συμπεριληφθούν οι τομείς προτεραιότητας, οι κύριες τάσεις και προκλήσεις)</t>
  </si>
  <si>
    <t>ΣΥΝΤΟΝΙΣΤΙΚΕΣ ΚΑΙ ΟΡΓΑΝΩΤΙΚΕΣ ΔΟΜΕΣ</t>
  </si>
  <si>
    <t>Συντονιστικές και οργανωτικές δομές που συγκροτήθηκαν/εκχωρήθηκαν</t>
  </si>
  <si>
    <t>Transporte terrestre de pasajeros (transporte público, taxis, transporte escolar, transporte discrecional, vehículos administraciones públicas, etc.) y transporte de mercancías por carretera y servicios de mudanza</t>
  </si>
  <si>
    <t>SUGESTÕES PARA RECOLHA DE DADOS:
- Dados da procura de formas de energia comerciais (electricidade, distribuição de calor, combustíveis fósseis, etc.) para cada sector podem ser obtidos dos fornecedores.
- Dados de formas de energia não comerciais (solar, biomassa, etc.) pode ser obtidos através de inquéritos aos utilizadores finais.
- Dados sobre a produção de energia secundária e energia primária consumida na conversão, fluxos de energia de e para armazenamento, e transferências de energia com o exterior podem ser obtidos das centrais de produção ou dos operadores.
- Para as energias renováveis e produtores privados, a informação sobre a produção pode não estar disponível. Se apenas existirem dados sobre a emissão de energia para o sistema de distribuição, estes podem ser assumidos como sendo de produção e os consumos próprios do produtor serão considerados como perdas de produção.
- A procura de energia primária é calculada a partir da informação da energia final e da energia convertida em energia secundária. No entanto, este balanço pode ser confirmado com informação sobre as importações e valiação de stocks na ilha.</t>
  </si>
  <si>
    <t>1)</t>
  </si>
  <si>
    <t>Instructions</t>
  </si>
  <si>
    <t>Date of formal approval</t>
  </si>
  <si>
    <t>Authority approving the plan</t>
  </si>
  <si>
    <t>2)</t>
  </si>
  <si>
    <t>Energy efficiency requirements/standards</t>
  </si>
  <si>
    <t>Renewable energy requirements/standards</t>
  </si>
  <si>
    <t>Advisory services</t>
  </si>
  <si>
    <t>Financial support and grants</t>
  </si>
  <si>
    <t>Training and education</t>
  </si>
  <si>
    <t>3)</t>
  </si>
  <si>
    <t>EN</t>
  </si>
  <si>
    <t>PT</t>
  </si>
  <si>
    <t>ES</t>
  </si>
  <si>
    <t>FR</t>
  </si>
  <si>
    <t>GR</t>
  </si>
  <si>
    <t>SW</t>
  </si>
  <si>
    <t>DK</t>
  </si>
  <si>
    <t>IT</t>
  </si>
  <si>
    <t>…</t>
  </si>
  <si>
    <t>….</t>
  </si>
  <si>
    <t>…..</t>
  </si>
  <si>
    <t>TRANSLATION TABLE</t>
  </si>
  <si>
    <t>QUADRO DE TRADUÇÕES</t>
  </si>
  <si>
    <t>Please fill your language code in a light green cell, fill the translation of each item in the column below and put the code of your language in dark blue cell of first column:</t>
  </si>
  <si>
    <t>Por favor coloque o código do seu idioma numa das células verde claro, preencha a tradução de cada item na coluna em baixo e coloque o código do seu idioma na célula azul escuro da primeira coluna:</t>
  </si>
  <si>
    <t>Hot water</t>
  </si>
  <si>
    <t>Água quente</t>
  </si>
  <si>
    <t>Heating and cooling</t>
  </si>
  <si>
    <t>Aquecimento e arrefecimento</t>
  </si>
  <si>
    <t>Lighting</t>
  </si>
  <si>
    <t>Iluminação</t>
  </si>
  <si>
    <t>Cooking</t>
  </si>
  <si>
    <t>Cozinha</t>
  </si>
  <si>
    <t>Refrigerator and freezers</t>
  </si>
  <si>
    <t>Frigoríficos e congeladores</t>
  </si>
  <si>
    <t>Laundry machines and dryers</t>
  </si>
  <si>
    <t>Máquinas de lavar e secar roupa</t>
  </si>
  <si>
    <t>Dish washing</t>
  </si>
  <si>
    <t>Máquinas de lavar louça</t>
  </si>
  <si>
    <t>Tv sets</t>
  </si>
  <si>
    <t>Televisores</t>
  </si>
  <si>
    <t>Other electric appliances</t>
  </si>
  <si>
    <t>Outros aparelhos eléctricos</t>
  </si>
  <si>
    <t>Public lighting</t>
  </si>
  <si>
    <t>Iluminação pública</t>
  </si>
  <si>
    <t>Agriculture, forestry and fishing</t>
  </si>
  <si>
    <t>Agricultura, produção animal, caça, floresta e pesca</t>
  </si>
  <si>
    <t>Mining and quarrying</t>
  </si>
  <si>
    <t>Indústrias extractivas</t>
  </si>
  <si>
    <t>Manufacturing</t>
  </si>
  <si>
    <t>Indústrias transformadoras</t>
  </si>
  <si>
    <t>Water supply, sewerage, waste management and remediation activities</t>
  </si>
  <si>
    <t>Construction</t>
  </si>
  <si>
    <t>Construção</t>
  </si>
  <si>
    <t xml:space="preserve">Wholesale and retail trade; repair of motor vehicles and motorcycles </t>
  </si>
  <si>
    <t>Comércio por grosso e a retalho; reparação de veículos automóveis e motociclos</t>
  </si>
  <si>
    <t>Alojamento, restauração e similares</t>
  </si>
  <si>
    <t>General public administration and social security</t>
  </si>
  <si>
    <t>Administração pública e segurança social</t>
  </si>
  <si>
    <t>Defesa, justiça, polícia e bombeiros</t>
  </si>
  <si>
    <t>Education</t>
  </si>
  <si>
    <t>Educação</t>
  </si>
  <si>
    <t>Human health and social work activities</t>
  </si>
  <si>
    <t>Actividades de saúde humana e apoio social</t>
  </si>
  <si>
    <t>Other services</t>
  </si>
  <si>
    <t>Outros serviços</t>
  </si>
  <si>
    <t>Private transports</t>
  </si>
  <si>
    <t>Freight transport by road and removal services</t>
  </si>
  <si>
    <t>Transporte de mercadorias por estrada e serviços de mudanças</t>
  </si>
  <si>
    <t>Hydro</t>
  </si>
  <si>
    <t>Hídrica</t>
  </si>
  <si>
    <t>Wind</t>
  </si>
  <si>
    <t>Eólica</t>
  </si>
  <si>
    <t>Solar</t>
  </si>
  <si>
    <t>Geothermal</t>
  </si>
  <si>
    <t>Geotérmica</t>
  </si>
  <si>
    <t>Ocean</t>
  </si>
  <si>
    <t>Oceânica</t>
  </si>
  <si>
    <t>Biomass</t>
  </si>
  <si>
    <t>Biomassa</t>
  </si>
  <si>
    <t>Urban waste</t>
  </si>
  <si>
    <t>Resíduos urbanos</t>
  </si>
  <si>
    <t>TOTAL</t>
  </si>
  <si>
    <t>SECONDARY ENERGY PRODUCTION AND ENERGY FLUXES</t>
  </si>
  <si>
    <t>PRODUÇÃO DE ENERGIA SECUNDÁRIA E FLUXOS ENERGÉTICOS</t>
  </si>
  <si>
    <t>Storage</t>
  </si>
  <si>
    <t>Armazenamento</t>
  </si>
  <si>
    <t>External connection</t>
  </si>
  <si>
    <t>Ligação externa</t>
  </si>
  <si>
    <t>Distribution losses and self-consumption</t>
  </si>
  <si>
    <t>Perdas de distribuição e consumos próprios</t>
  </si>
  <si>
    <t>Island  Sustainable Energy Action Plan (ISEAP)</t>
  </si>
  <si>
    <t>Starting year</t>
  </si>
  <si>
    <t>Ending year</t>
  </si>
  <si>
    <t>Mandatory fields</t>
  </si>
  <si>
    <t>Electricity (non-renewable)</t>
  </si>
  <si>
    <t>Heat (non-renewable)</t>
  </si>
  <si>
    <t>Cold (non-renewable)</t>
  </si>
  <si>
    <t>Electricidade (não renovável)</t>
  </si>
  <si>
    <t>Calor (não renovável)</t>
  </si>
  <si>
    <t>Frio (não renovável)</t>
  </si>
  <si>
    <t>SECTORS AND FIELDS OF ACTION</t>
  </si>
  <si>
    <t>ACTIONS
(one line per action - insert lines if necessary; exclude ETS actions)</t>
  </si>
  <si>
    <t>RESPONSIBLE FOR IMPLEMENTATION</t>
  </si>
  <si>
    <t>IMPLEMENTATION SCHEDULE</t>
  </si>
  <si>
    <t>ESTIMATED INVESTMENT COSTS [euro]</t>
  </si>
  <si>
    <t>EXPECTED ENERGY SAVINGS [MWh/year]</t>
  </si>
  <si>
    <t>EXPECTED CO2 REDUCTION [ton/year]</t>
  </si>
  <si>
    <t>ENERGY SAVINGS TARGET IN 2020 [MWh/year]</t>
  </si>
  <si>
    <t>CO2 REDUCTION TARGET IN 2020 [ton/year]</t>
  </si>
  <si>
    <t>LAND USE PLANNING</t>
  </si>
  <si>
    <t>Regional and local strategic planning</t>
  </si>
  <si>
    <t>Transports and mobility planning</t>
  </si>
  <si>
    <t>PUBLIC PROCUREMENT OF PRODUCTS AND SERVICES</t>
  </si>
  <si>
    <t>OTHER SECTORS (please specify)</t>
  </si>
  <si>
    <t>Instruções</t>
  </si>
  <si>
    <t>Data de aprovação formal</t>
  </si>
  <si>
    <t>Entidade que aprova o plano</t>
  </si>
  <si>
    <t>Campos obrigatórios</t>
  </si>
  <si>
    <t>Direct link to the webpage dedicated to ISEAP (if any)</t>
  </si>
  <si>
    <t>SECTORES E ÁREAS DE INTERVENÇÃO</t>
  </si>
  <si>
    <t>ACÇÕES
(uma linha por acção - inserir linhas se necessário; excluir acções CELE)</t>
  </si>
  <si>
    <t>RESPONSÁVEL PELA IMPLEMENTAÇÃO</t>
  </si>
  <si>
    <t>CALENDÁRIO DE IMPLEMENTAÇÃO</t>
  </si>
  <si>
    <t>Ano de início</t>
  </si>
  <si>
    <t>Ano de conclusão</t>
  </si>
  <si>
    <t>INVESTIMENTO ESTIMADO [euro]</t>
  </si>
  <si>
    <t>POUPANÇA DE ENERGIA ESPERADA [MWh/ano]</t>
  </si>
  <si>
    <t>META DE POUPANÇA DE ENERGIA EM 2020 [MWh/ano]</t>
  </si>
  <si>
    <t>META DE REDUÇÃO DE EMISSÕES DE CO2 EM 2020 [t/ano]</t>
  </si>
  <si>
    <t>ORDENAMENTO DO TERRITÓRIO</t>
  </si>
  <si>
    <t>CIDADÃOS E PARTES INTERESSADAS</t>
  </si>
  <si>
    <t>CITIZENS AND STAKEHOLDERS</t>
  </si>
  <si>
    <t>Ligação para o website dedicado ao ISEAP (se existir)</t>
  </si>
  <si>
    <t>Planeamento estratégico local e regional</t>
  </si>
  <si>
    <t>Planeamento de transportes e mobilidade</t>
  </si>
  <si>
    <t>Requisitos e standards para eficiência energética</t>
  </si>
  <si>
    <t>Requisitos e standards para energias renováveis</t>
  </si>
  <si>
    <t>Serviços de aconselhamento</t>
  </si>
  <si>
    <t>Sensibilização e cooperação</t>
  </si>
  <si>
    <t>Awareness raising and networking</t>
  </si>
  <si>
    <t>Formação e educação</t>
  </si>
  <si>
    <t>OUTROS SECTORES (por favor, especificar)</t>
  </si>
  <si>
    <t>Instruktioner</t>
  </si>
  <si>
    <t>Obligatoriska fält</t>
  </si>
  <si>
    <t>ANSVARIG FÖR GENOMFÖRANDE</t>
  </si>
  <si>
    <t>TIDPLAN FÖR GENOMFÖRANDE</t>
  </si>
  <si>
    <t>Startår</t>
  </si>
  <si>
    <t>Slutår</t>
  </si>
  <si>
    <t>Varmvatten</t>
  </si>
  <si>
    <t>Värme och kyla</t>
  </si>
  <si>
    <t>Belysning</t>
  </si>
  <si>
    <t>Matlagning</t>
  </si>
  <si>
    <t>Tillverkning</t>
  </si>
  <si>
    <t>Försvar,rättsväsende, polis- och räddningstjänst</t>
  </si>
  <si>
    <t>Utbildning</t>
  </si>
  <si>
    <t>Hälso- och socialtjänst</t>
  </si>
  <si>
    <t>Offentlig belysning</t>
  </si>
  <si>
    <t>Privata transporter</t>
  </si>
  <si>
    <t>SEKUNDÄR ENERGIPRODUKTION OCH ENERGIFLÖDEN</t>
  </si>
  <si>
    <t>Vattenkraft</t>
  </si>
  <si>
    <t>Vindkraft</t>
  </si>
  <si>
    <t>Solenergi</t>
  </si>
  <si>
    <t>Geotermisk energi</t>
  </si>
  <si>
    <t>Hushållsavfall</t>
  </si>
  <si>
    <t>Lagring</t>
  </si>
  <si>
    <t>Externa anslutningar</t>
  </si>
  <si>
    <t>Transport- och mobilitetsplanering</t>
  </si>
  <si>
    <t>INVÅNARE OCH AKTÖRER</t>
  </si>
  <si>
    <t>Rådgivande tjänster</t>
  </si>
  <si>
    <t>Finansiella stöd och bidrag</t>
  </si>
  <si>
    <t>Beteende påverkan och nätverksarbete</t>
  </si>
  <si>
    <t>ANDRA SEKTORER (specificera)</t>
  </si>
  <si>
    <t>OVERSÆTTELSES TABEL</t>
  </si>
  <si>
    <t>Ø handlingsplan for bæredygtig energi (ISEAP)</t>
  </si>
  <si>
    <t>Dato for formel godkendelse</t>
  </si>
  <si>
    <t>Myndighed der godkender planen</t>
  </si>
  <si>
    <t>Obligatoriske felter</t>
  </si>
  <si>
    <t>SEKTORER OG Indsatsområder</t>
  </si>
  <si>
    <t xml:space="preserve">Handlinger (Én linje pr handling - indsæt linjer om nødvendigt; undlad ETS handlinger) </t>
  </si>
  <si>
    <t>ANSVARLIG FOR IMPLEMENTERING</t>
  </si>
  <si>
    <t>Tidsplan for implementering</t>
  </si>
  <si>
    <t>Begyndelsesår</t>
  </si>
  <si>
    <t>Afslutnings år</t>
  </si>
  <si>
    <t>ANSLÅEDE INVESTERINGSOMKOSTNINGER [euro]</t>
  </si>
  <si>
    <t>Forventede energibesparelser [MWh / år]</t>
  </si>
  <si>
    <t>Energisparemål i 2020 [MWh / år]</t>
  </si>
  <si>
    <t>CO2 reduktionsmål i 2020 [ton / år]</t>
  </si>
  <si>
    <t>Varmt vand</t>
  </si>
  <si>
    <t>Madlavning</t>
  </si>
  <si>
    <t>Køleskabe og frysere</t>
  </si>
  <si>
    <t>Vaskemaskiner og tørretumblere</t>
  </si>
  <si>
    <t>Opvask</t>
  </si>
  <si>
    <t>Tv-apparater</t>
  </si>
  <si>
    <t>Andre elektriske apparater</t>
  </si>
  <si>
    <t>Landbrug, skovbrug og fiskeri</t>
  </si>
  <si>
    <t>Råstofudvinding</t>
  </si>
  <si>
    <t>Byggeri</t>
  </si>
  <si>
    <t>Forsvar, retsvæsen, politi og brandvæsen</t>
  </si>
  <si>
    <t>Uddannelse</t>
  </si>
  <si>
    <t>Sundhedsvæsen og sociale foranstaltninger</t>
  </si>
  <si>
    <t>Vejgodstransport og flytning</t>
  </si>
  <si>
    <t>Private transporter</t>
  </si>
  <si>
    <t>SEKUNDÆR ENERGIPRODUKTION OG ENERGI UDSVING</t>
  </si>
  <si>
    <t>El (ikke vedvarende)</t>
  </si>
  <si>
    <t>Varme (ikke vedvarende)</t>
  </si>
  <si>
    <t>Kolde (ikke vedvarende)</t>
  </si>
  <si>
    <t>Vind</t>
  </si>
  <si>
    <t>Geotermisk</t>
  </si>
  <si>
    <t>Biomasse</t>
  </si>
  <si>
    <t>Byaffald</t>
  </si>
  <si>
    <t>Ekstern tilslutning</t>
  </si>
  <si>
    <t>Distributionstab og selvstændige forbrug</t>
  </si>
  <si>
    <t>...</t>
  </si>
  <si>
    <t>Arealanvendelsesplanlægning</t>
  </si>
  <si>
    <t>Regionale og lokale strategiske planlægning</t>
  </si>
  <si>
    <t>Transport og planlægning af mobilitet</t>
  </si>
  <si>
    <t>OFFENTLIGE indkøb af varer og tjenesteydelser</t>
  </si>
  <si>
    <t>Vedvarende energi krav / standarder</t>
  </si>
  <si>
    <t>Borgere og interessenter</t>
  </si>
  <si>
    <t>Rådgivning</t>
  </si>
  <si>
    <t>Økonomisk støtte og tilskud</t>
  </si>
  <si>
    <t>Bevidstgørelse og netværk</t>
  </si>
  <si>
    <t>Træning og uddannelse</t>
  </si>
  <si>
    <t>Andre sektorer (angiv nærmere)</t>
  </si>
  <si>
    <t>Direkte link til den webside dedikeret til ISEAP (hvis nogen)</t>
  </si>
  <si>
    <t>ANSVARSFRASKRIVELSE: Ansvaret for indholdet af denne publikation ligger hos forfatterne. Det afspejler ikke nødvendigvis udtalelse fra De Europæiske Fællesskaber. Europa-Kommissionen er ikke ansvarlig for nogen brug, der kan være lavet af oplysningerne heri.</t>
  </si>
  <si>
    <t>EST</t>
  </si>
  <si>
    <t>TÕLGETE TABEL</t>
  </si>
  <si>
    <t>Palun kirjuta helerohelisse lahtrisse oma keele kodeering, täida alljärgnev veerg tõlgetega ja märgi keele kood esimese tulba tumesinisesse lahtrisse:</t>
  </si>
  <si>
    <t>Saare säästva energia tegevusplaan (ISEAP)</t>
  </si>
  <si>
    <t>Juhised</t>
  </si>
  <si>
    <t>Ametliku kooskõlastamise kuupäev</t>
  </si>
  <si>
    <t>Tegevusplaani kooskõlastav ametkond</t>
  </si>
  <si>
    <t>Kohustuslikud väljad</t>
  </si>
  <si>
    <t>Tegevusvaldkonnad ja sektorid</t>
  </si>
  <si>
    <t>TEGEVUSED (üks rida tegevuse kohta- sisesta read kui vajalik; jäta välja emissioonide kauplemisskeemi tegevused)</t>
  </si>
  <si>
    <t>VASTUTAV ELLUVIIMISE EEST</t>
  </si>
  <si>
    <t>ELLUVIIMISE AJAKAVA</t>
  </si>
  <si>
    <t>Alustamise aasta</t>
  </si>
  <si>
    <t>Lõpetamise aasta</t>
  </si>
  <si>
    <t>INVESTEERINGU HINNANGULINE MAKSUMUS [eurodes]</t>
  </si>
  <si>
    <t>EELDATAV ENERGIASÄÄST [MWh/aastas]</t>
  </si>
  <si>
    <t>EELDATAV TAASTUVENERGIA TOOTMINE [MWh/aastas]</t>
  </si>
  <si>
    <t>EELDATAV CO2 VÄHENEMINE [tonni/aastas]</t>
  </si>
  <si>
    <t>ENERGIA SÄÄST AASTAKS 2020 [MWh/aastas]</t>
  </si>
  <si>
    <t>TAASTUVENERGIA TOOTMINE AASTAKS 2020 [MWh/aastas]</t>
  </si>
  <si>
    <t>CO2 VÄHENEMINE AASTAKS 2020 [tonni/aastas]</t>
  </si>
  <si>
    <t>Soe vesi</t>
  </si>
  <si>
    <t>Kütmine ja jahutamine</t>
  </si>
  <si>
    <t>Valgustus</t>
  </si>
  <si>
    <t>Toiduvalmistamine</t>
  </si>
  <si>
    <t>Pesumasinad ja -kuivatid</t>
  </si>
  <si>
    <t>Nõudepesu</t>
  </si>
  <si>
    <t>Televiisorid</t>
  </si>
  <si>
    <t>Teised elektrilised seadmed</t>
  </si>
  <si>
    <t>Põllumajandus, metsandus ja kalandus</t>
  </si>
  <si>
    <t>Kaevandamine</t>
  </si>
  <si>
    <t>Ehitus</t>
  </si>
  <si>
    <t>Haridus</t>
  </si>
  <si>
    <t>Tervisekaitse ja sotsiaaltöö</t>
  </si>
  <si>
    <t>Teised teenused</t>
  </si>
  <si>
    <t>Tänavavalgustus</t>
  </si>
  <si>
    <t>Eratransport</t>
  </si>
  <si>
    <t>SEKUNDAARNE ENERGIA TOOTMINE JA  ENERGIA ÜLEKANNE</t>
  </si>
  <si>
    <t>Elekter (taastumatutest allikatest)</t>
  </si>
  <si>
    <t>Küte (taastumatutest allikatest)</t>
  </si>
  <si>
    <t>Jahutamine (taastumatutest allikatest)</t>
  </si>
  <si>
    <t>Hüdro</t>
  </si>
  <si>
    <t>Tuul</t>
  </si>
  <si>
    <t>Päike</t>
  </si>
  <si>
    <t>Maasoojus</t>
  </si>
  <si>
    <t>Okeaan</t>
  </si>
  <si>
    <t>Jäätmed</t>
  </si>
  <si>
    <t>Säilitamine</t>
  </si>
  <si>
    <t>Väline ühendus</t>
  </si>
  <si>
    <t>Ülekande kaod ja kohapealne tarbimine</t>
  </si>
  <si>
    <t>MAAKASUTUSE PLANEERIMINE</t>
  </si>
  <si>
    <t>Regionaalne ja kohalik strateegiline planeerimine</t>
  </si>
  <si>
    <t>TOODETE JA TEENUSE RIIGIHANGE</t>
  </si>
  <si>
    <t>Energia efektiivsuse nõuded/standardid</t>
  </si>
  <si>
    <t>Taastuvenergia nõuded/standardid</t>
  </si>
  <si>
    <t>KODANIKUD JA HUVIRÜHMAD</t>
  </si>
  <si>
    <t>Nõustamisteenused</t>
  </si>
  <si>
    <t>Finantsabi ja toetused</t>
  </si>
  <si>
    <t>Teadlikkuse tõstmine ja koostöövõrgustikud</t>
  </si>
  <si>
    <t>Koolitus ja haridus</t>
  </si>
  <si>
    <t>TEISED SEKTORID (palun täpsusta)</t>
  </si>
  <si>
    <t>KOKKU</t>
  </si>
  <si>
    <t>Otselink ISEAP koduleheküljele (kui on olemas)</t>
  </si>
  <si>
    <t>LOOBUMINE VASTUTUSEST: Kogu vastutus antud väljaande sisu eest lasub autoritel. See ei peegelda tingimata Euroopa riikide arvamust. Euroopa Komitee ei ole vastutav siin oleva informatsiooni kasutamise eest.</t>
  </si>
  <si>
    <t>ΠΙΝΑΚΑΣ ΜΕΤΑΦΡΑΣΗΣ</t>
  </si>
  <si>
    <t xml:space="preserve">Παρακαλώ συμπληρώστε τη γλώσσα σας στο πράσινο κελί. Μεταφράστε κάθε γραμμή του πίνκακα και προσθέστε τον ανάλογο κώδικα στο μπλέ κελί στην πρώτη στήλη. </t>
  </si>
  <si>
    <t>Νησιωτικό Σχέδιο Δράσης για την Αειφόρο Ενέργεια (ΝΣΔΑΕ)</t>
  </si>
  <si>
    <t>Οδηγίες</t>
  </si>
  <si>
    <t>Ημερομηνία επίσημης έγκρισης</t>
  </si>
  <si>
    <t>Αρχή που εγκρίνει το σχέδιο</t>
  </si>
  <si>
    <t>Υποχρεωτικά πεδία</t>
  </si>
  <si>
    <t>ΤΟΜΕΙΣ ΚΑΙ ΠΕΔΙΑ ΔΡΑΣΗΣ</t>
  </si>
  <si>
    <t>ΔΡΑΣΕΙΣ (μία γραμμή ανά δράση - εάν χρειαστεί εισάγετε γραμμές, μη συμπεριλάβετε τις δράσεις ETS)</t>
  </si>
  <si>
    <t>ΥΠΕΥΘΥΝΟΣ ΓΙΑ ΤΗΝ ΕΦΑΡΜΟΓΗ</t>
  </si>
  <si>
    <t>ΠΡΟΓΡΑΜΜΑ ΕΦΑΡΜΟΓΗΣ</t>
  </si>
  <si>
    <t>Έτος έναρξης</t>
  </si>
  <si>
    <t>Έτος λήξης</t>
  </si>
  <si>
    <t>ΑΝΑΜΕΝΟΜΕΝΕΣ ΕΠΕΝΔΥΤΙΚΕΣ ΔΑΠΑΝΕΣ [ευρώ]</t>
  </si>
  <si>
    <t>ΑΝΑΜΕΝΟΜΕΝΗ ΕΞΟΙΚΟΝΟΜΗΣΗ ΕΝΕΡΓΕΙΑΣ [ΜWh/έτος]</t>
  </si>
  <si>
    <t>ΑΝΑΜΕΝΟΜΕΝΗ ΜΕΙΩΣΗ CO2 [τόνοι/έτος]</t>
  </si>
  <si>
    <t>Ζεστό νερό χρήσης</t>
  </si>
  <si>
    <t>Θέρμανση και ψύξη</t>
  </si>
  <si>
    <t>Μαγείρεμα</t>
  </si>
  <si>
    <t>Ψυγεία και καταψύκτες</t>
  </si>
  <si>
    <t>Πλυντήρια και στεγνωτήρια</t>
  </si>
  <si>
    <t>Πλυντήρια πιάτων</t>
  </si>
  <si>
    <t>Τηλεοράσεις</t>
  </si>
  <si>
    <t>Άλλες ηλεκτρικές συσκευές</t>
  </si>
  <si>
    <t>Γεωργία, δασοκομία και αλιεία</t>
  </si>
  <si>
    <t>Ορυχεία και λατομεία</t>
  </si>
  <si>
    <t>Μεταποίηση</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</si>
  <si>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</si>
  <si>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</si>
  <si>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</si>
  <si>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Δραστηριότητες υπηρεσιών παροχής καταλύματος και υπηρεσιών εστίασης</t>
  </si>
  <si>
    <t>Γενική δημόσια διοίκηση και κοινωνική ασφάλιση</t>
  </si>
  <si>
    <t>Υπηρεσίες άμυνας και δικαιοσύνης, αστυνομία και πυσοσβεστικά σώματα</t>
  </si>
  <si>
    <t>Εκπαίδευση</t>
  </si>
  <si>
    <t>Δραστηριότητες σχετικές με την ανθρώπινη υγεία και την κοινωνική μέριμνα</t>
  </si>
  <si>
    <t>Άλλες υπηρεσίες</t>
  </si>
  <si>
    <t>Οδικές μεταφορές εμπορευμάτων και υπηρεσίες μετακόμισης</t>
  </si>
  <si>
    <t>ΔΕΥΤΕΡΟΓΕΝΗΣ ΠΑΡΑΓΩΓΗ ΕΝΕΡΓΕΙΑΣ ΚΑΙ ΕΝΕΡΓΕΙΑΚΏΝ ΡΟΩΝ</t>
  </si>
  <si>
    <t>Ηλεκτριμός (συμβατική)</t>
  </si>
  <si>
    <t>Θέρμανση (συμβατική)</t>
  </si>
  <si>
    <t>Ψύξη (συμβατική)</t>
  </si>
  <si>
    <t>Υδραυλική ενέργεια</t>
  </si>
  <si>
    <t>Αιολική ενέργεια</t>
  </si>
  <si>
    <t>Ηλιακή ενέργεια</t>
  </si>
  <si>
    <t>Γεωθερμική ενέργεια</t>
  </si>
  <si>
    <t>Ωκεάνια ενέργεια</t>
  </si>
  <si>
    <t>Βιομάζα</t>
  </si>
  <si>
    <t>Αστικά απόβλητα</t>
  </si>
  <si>
    <t>Αποθήκευση</t>
  </si>
  <si>
    <t>Εξωτερική διασύνδεση</t>
  </si>
  <si>
    <t>Απώλειες διανομής και αυτο-κατανάλωση</t>
  </si>
  <si>
    <t>ΣΧΕΔΙΑΣΜΟΣ ΧΡΗΣΕΩΝ ΓΗΣ</t>
  </si>
  <si>
    <t>Στρατηγικός σχεδιασμός περιφερειών και τοπικών αρχών</t>
  </si>
  <si>
    <t>Σχεδιασμός μεταφορών και κινητικότητας</t>
  </si>
  <si>
    <t>ΔΗΜΟΣΙΕΣ ΣΥΜΒΑΣΕΙΣ ΠΡΟΪΟΝΤΩΝ ΚΑΙ ΥΠΗΡΕΣΙΩΝ</t>
  </si>
  <si>
    <t>Απαιτήσεις/πρότυπα ενεργειακής απόδοσης</t>
  </si>
  <si>
    <t>Απαιτήσεις/πρότυπα ανανεώσιμης ενέργειας</t>
  </si>
  <si>
    <t>ΠΟΛΙΤΕΣ ΚΑΙ ΕΜΠΛΕΚΟΜΕΝΟΙ ΦΟΡΕΙΣ</t>
  </si>
  <si>
    <t>Συμβουλευτικές υπηρεσίες</t>
  </si>
  <si>
    <t>Οικονομική υποστήριξη και επιχορηγήσεις</t>
  </si>
  <si>
    <t>Ευαισθητοποίηση και δικτύωση</t>
  </si>
  <si>
    <t>Κατάρτιση και εκπαίδευση</t>
  </si>
  <si>
    <t>ΑΛΛΟΙ ΚΛΑΔΟΙ (διευκρινίστε)</t>
  </si>
  <si>
    <t>ΣΥΝΟΛΟ</t>
  </si>
  <si>
    <t>Απευθείας σύνδεση με την ιστοσελίδα για το ΝΣΔΑΕ (εάν υπάρχει)</t>
  </si>
  <si>
    <t>ΑΠΟΠΟΙΗΣΗ: Η αποκλειστική ευθύνη για το περιεχόμενο αυτής της δημοσίευσης βαραίνει τους συγγραφείς. Δεν εκφράζει απαραίτητα τη γνώμη των Ευρωπαϊκών Κοινοτήτων. Η Ευρωπαϊκή Επιτροπή δεν ευθύνεται για οποιαδήποτε χρήση των πληροφοριών που περιέχονται σε αυτήν.</t>
  </si>
  <si>
    <t>ΣΤΟΧΟΣ ΜΕΙΩΣΗΣ CO2 ΜΕΧΡΙ ΤΟ 2020 [τόνοι/έτος]</t>
  </si>
  <si>
    <t>ΣΤΟΧΟΣ ΕΞΟΙΚΟΝΟΜΗΣΗΣ ΕΝΕΡΓΕΙΑΣ ΜΕΧΡΙ ΤΟ 2020 [MWh/έτος]</t>
  </si>
  <si>
    <t>Energy infrastructures planning</t>
  </si>
  <si>
    <t>Renewable energy land use planning</t>
  </si>
  <si>
    <t>Planeamento territorial das energias renováveis</t>
  </si>
  <si>
    <t>Monitoring</t>
  </si>
  <si>
    <t>Monitorização</t>
  </si>
  <si>
    <t>Regulamentation</t>
  </si>
  <si>
    <t>Regulamentação</t>
  </si>
  <si>
    <t>Transpordi ja liikumise planeerimine</t>
  </si>
  <si>
    <t>Energeetika infrastruktuuri planeerimine</t>
  </si>
  <si>
    <t>Taastuvenergia maakasutuse planeerimine</t>
  </si>
  <si>
    <t>Seire</t>
  </si>
  <si>
    <t>Seadusandlus</t>
  </si>
  <si>
    <t>Jordbruk, skogsbruk och fiske</t>
  </si>
  <si>
    <t>Utvinning av mineral</t>
  </si>
  <si>
    <t>Vattenförsörjning; avloppsrening, avfallshantering och sanering</t>
  </si>
  <si>
    <t>Byggverksamhet</t>
  </si>
  <si>
    <t>Handel; reparation av motorfordon och motorcyklar</t>
  </si>
  <si>
    <t>Hotell- och restaurangverksamhet</t>
  </si>
  <si>
    <t>Offentlig förvaltning (och försvar); obligatorisk socialförsäkring</t>
  </si>
  <si>
    <t>Bioenergi (biomassa)</t>
  </si>
  <si>
    <t>Distributionsförluster och egen användning</t>
  </si>
  <si>
    <t>Regional och lokal strategisk planering</t>
  </si>
  <si>
    <t>Planering för markanvändning</t>
  </si>
  <si>
    <t>Installation of 28500m2 of solar collectors</t>
  </si>
  <si>
    <t>Citizens                         Government of the Canary Islands                  Island Local Government of Tenerife</t>
  </si>
  <si>
    <t>Installation of 52500m2 of solar collectors</t>
  </si>
  <si>
    <t>Employers                          Government of the Canary Islands                  Island Local Government of Tenerife</t>
  </si>
  <si>
    <t>Promoting the acquisition of hybrid vehicles, plug-in hybrids and electric (Movel Plan and Renewal Plan).</t>
  </si>
  <si>
    <t>Government of Spain            Government of the Canary Islands</t>
  </si>
  <si>
    <t>Acquisition of hybrid vehicles, plug-in hybrids and electric.</t>
  </si>
  <si>
    <t>Government of Spain            Government of the Canary Islands             Councils                  Trasnport Companies</t>
  </si>
  <si>
    <t>Promoting the use of biofuels.</t>
  </si>
  <si>
    <t xml:space="preserve"> Government of the Canary Islands</t>
  </si>
  <si>
    <t>Using biofuels.</t>
  </si>
  <si>
    <t>Courses on efficient driving</t>
  </si>
  <si>
    <t>Island Local Government of Tenerife           Government of the Canary Islands             Councils                  Trasnport Companies</t>
  </si>
  <si>
    <t>Use of public transport.</t>
  </si>
  <si>
    <t>Citizens</t>
  </si>
  <si>
    <t>Courses on efficient driving for public administration employees.</t>
  </si>
  <si>
    <t xml:space="preserve">Island Local Government of Tenerife            Government of the Canary Islands             Councils              </t>
  </si>
  <si>
    <t>Private sector</t>
  </si>
  <si>
    <t>Transmission System Operator of the Spanish electricity system and private sector</t>
  </si>
  <si>
    <t>Reach 3,68MW</t>
  </si>
  <si>
    <t>Achieve 210 MW installing new photovoltaic parks , especially on roofs.</t>
  </si>
  <si>
    <t>Reach 402 MW by installing new wind farms and repowering of the oldest</t>
  </si>
  <si>
    <t>Biogas, reaching 14,92 MW</t>
  </si>
  <si>
    <t xml:space="preserve">Private sector                            Island Local Government of Tenerife            Government of the Canary Islands                    </t>
  </si>
  <si>
    <t>Renovation and installation of new infrastructure in the transport and distribution grids  to increase the efficiency . Reach 92 % efficiency in 2015.</t>
  </si>
  <si>
    <t>Increase the efficiency (40 %) of conventional power generation systems  by substituting the more obsolete and inefficient. From 2012 to 2016 it will increase from 40 to 50% and 52 % in 2017.</t>
  </si>
  <si>
    <t>Future energy planning is aimed at ensuring energy supply, promoting rational energy use and maximum utilization of endogenous energy sources, integrated in the environmental aspect for sustainable development in the region. The objectives set out are headed to encourage the electricity generation from clean technology. In this sense, it is committed to promote maximum penetration of renewable energy and introduction of natural gas, primarily in the electricity generation sector and additionally, in other applications. The promotion of the use of energy from renewable sources will rely primarily on an intensive development of wind and solar energies. It is intended to reduce by at least 25% the ratio between energy and GDP in respect of 2005, that the participation of renewable energy resources in primary energy demand represents up to 20% and reduce up to 31% of CO2 emissions compared to 2005.</t>
  </si>
  <si>
    <t>The staff allocated is qualified and trained in issues related to energy planning and renewable energy. They have expertise in these issues, as well as in different areas of engineering and management and experience and skills for putting into practice the actions related to this sector.</t>
  </si>
  <si>
    <t xml:space="preserve">Private sector is included through energy companies and business associations from the renewable energy, environment and water resources sectors. Awareness actions are proposed in order to involve the people to achieve the global objective. </t>
  </si>
  <si>
    <t>The source of funding for implementation of this energy plan will be, mainly, the Ministry of Industry, Trade and Tourism through the Programme of subsidies and agreements of co-operation, and on the other hand, private funding sources. However, the Government of Canary Islands, the Island Local Government of Tenerife and the Department competent in energy field would also be involved in funding for the implementation of the measures proposed in this Plan.
On the other hand, there are also sources of different national and international funding programs for R&amp;D&amp;I.</t>
  </si>
  <si>
    <t xml:space="preserve">- Canary Islands Government: Department of Employment, Industry and Trade.
- Island local Government of Tenerife.
- Endesa.
- Red Eléctrica. (Transmission System Operator of the Spanish electricity system)
- Instituto Tecnológico de Canarias, S.A. (Canary Islands Institute of Technology).
- Instituto Tecnológico y de Energías Renovables.
- Clúster RICAM.
</t>
  </si>
  <si>
    <t>The Plan compliance review will be carried out every four years. Responsible for monitoring and periodic monitoring of the Plan will be the Government of the Canary Islands together with the Island Local Government of Tenerife. The contents of the review will be: evolution and management of demand, generation capacity, disposal and storage of renewable energy, energy generation infrastructures, transmission and distribution of  electricity and oil, the conditions derived from international agreements and European regulations and state in the materialization of energy needs, energy efficiency, studying new technologies and regulatory issues that affect this field and ground transportation.
Data collection for the control and monitoring will be done yearly.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</si>
</sst>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100">
    <font>
      <sz val="11"/>
      <color theme="1"/>
      <name val="Calibri"/>
      <family val="2"/>
    </font>
    <font>
      <sz val="11"/>
      <color indexed="8"/>
      <name val="Calibri"/>
      <family val="2"/>
    </font>
    <font>
      <b/>
      <sz val="11"/>
      <color indexed="8"/>
      <name val="Calibri"/>
      <family val="2"/>
    </font>
    <font>
      <b/>
      <sz val="26"/>
      <color indexed="9"/>
      <name val="Calibri"/>
      <family val="2"/>
    </font>
    <font>
      <sz val="10"/>
      <name val="Calibri"/>
      <family val="2"/>
    </font>
    <font>
      <sz val="11"/>
      <name val="Calibri"/>
      <family val="2"/>
    </font>
    <font>
      <sz val="8"/>
      <name val="Calibri"/>
      <family val="2"/>
    </font>
    <font>
      <b/>
      <sz val="11"/>
      <name val="Calibri"/>
      <family val="2"/>
    </font>
    <font>
      <sz val="12"/>
      <name val="Calibri"/>
      <family val="2"/>
    </font>
    <font>
      <b/>
      <sz val="10"/>
      <name val="Calibri"/>
      <family val="2"/>
    </font>
    <font>
      <b/>
      <sz val="12"/>
      <name val="Calibri"/>
      <family val="2"/>
    </font>
    <font>
      <i/>
      <sz val="11"/>
      <name val="Calibri"/>
      <family val="2"/>
    </font>
    <font>
      <b/>
      <i/>
      <sz val="11"/>
      <name val="Calibri"/>
      <family val="2"/>
    </font>
    <font>
      <sz val="11"/>
      <color indexed="10"/>
      <name val="Calibri"/>
      <family val="2"/>
    </font>
    <font>
      <b/>
      <sz val="22"/>
      <color indexed="8"/>
      <name val="Calibri"/>
      <family val="2"/>
    </font>
    <font>
      <sz val="22"/>
      <color indexed="8"/>
      <name val="Calibri"/>
      <family val="2"/>
    </font>
    <font>
      <sz val="12"/>
      <color indexed="8"/>
      <name val="Calibri"/>
      <family val="2"/>
    </font>
    <font>
      <b/>
      <sz val="11"/>
      <color indexed="10"/>
      <name val="Calibri"/>
      <family val="2"/>
    </font>
    <font>
      <sz val="9"/>
      <color indexed="8"/>
      <name val="Calibri"/>
      <family val="2"/>
    </font>
    <font>
      <b/>
      <sz val="9"/>
      <color indexed="8"/>
      <name val="Calibri"/>
      <family val="2"/>
    </font>
    <font>
      <sz val="9"/>
      <name val="Calibri"/>
      <family val="2"/>
    </font>
    <font>
      <b/>
      <sz val="16"/>
      <name val="Calibri"/>
      <family val="2"/>
    </font>
    <font>
      <b/>
      <sz val="11"/>
      <color indexed="9"/>
      <name val="Calibri"/>
      <family val="2"/>
    </font>
    <font>
      <i/>
      <sz val="12"/>
      <name val="Calibri"/>
      <family val="2"/>
    </font>
    <font>
      <b/>
      <sz val="18"/>
      <color indexed="30"/>
      <name val="Calibri"/>
      <family val="2"/>
    </font>
    <font>
      <sz val="20"/>
      <color indexed="56"/>
      <name val="Calibri"/>
      <family val="2"/>
    </font>
    <font>
      <strike/>
      <sz val="10"/>
      <name val="Calibri"/>
      <family val="2"/>
    </font>
    <font>
      <u val="single"/>
      <sz val="10"/>
      <color indexed="12"/>
      <name val="Arial"/>
      <family val="2"/>
    </font>
    <font>
      <sz val="16"/>
      <color indexed="48"/>
      <name val="Calibri"/>
      <family val="2"/>
    </font>
    <font>
      <sz val="10"/>
      <color indexed="48"/>
      <name val="Calibri"/>
      <family val="2"/>
    </font>
    <font>
      <i/>
      <sz val="11"/>
      <color indexed="23"/>
      <name val="Calibri"/>
      <family val="2"/>
    </font>
    <font>
      <i/>
      <sz val="11"/>
      <color indexed="10"/>
      <name val="Calibri"/>
      <family val="2"/>
    </font>
    <font>
      <u val="single"/>
      <sz val="12"/>
      <color indexed="12"/>
      <name val="Calibri"/>
      <family val="2"/>
    </font>
    <font>
      <sz val="10"/>
      <color indexed="10"/>
      <name val="Calibri"/>
      <family val="2"/>
    </font>
    <font>
      <b/>
      <i/>
      <u val="single"/>
      <sz val="12"/>
      <color indexed="23"/>
      <name val="Calibri"/>
      <family val="2"/>
    </font>
    <font>
      <b/>
      <sz val="28"/>
      <color indexed="30"/>
      <name val="Calibri"/>
      <family val="2"/>
    </font>
    <font>
      <sz val="18"/>
      <name val="Calibri"/>
      <family val="2"/>
    </font>
    <font>
      <sz val="16"/>
      <name val="Calibri"/>
      <family val="2"/>
    </font>
    <font>
      <sz val="14"/>
      <color indexed="8"/>
      <name val="Calibri"/>
      <family val="2"/>
    </font>
    <font>
      <b/>
      <sz val="12"/>
      <color indexed="8"/>
      <name val="Calibri"/>
      <family val="2"/>
    </font>
    <font>
      <b/>
      <sz val="16"/>
      <color indexed="8"/>
      <name val="Calibri"/>
      <family val="2"/>
    </font>
    <font>
      <b/>
      <sz val="28"/>
      <color indexed="8"/>
      <name val="Calibri"/>
      <family val="2"/>
    </font>
    <font>
      <sz val="11"/>
      <name val="Tahoma"/>
      <family val="2"/>
    </font>
    <font>
      <sz val="9"/>
      <name val="Tahoma"/>
      <family val="2"/>
    </font>
    <font>
      <b/>
      <sz val="26"/>
      <color indexed="8"/>
      <name val="Calibri"/>
      <family val="2"/>
    </font>
    <font>
      <i/>
      <sz val="26"/>
      <color indexed="8"/>
      <name val="Calibri"/>
      <family val="2"/>
    </font>
    <font>
      <b/>
      <sz val="22"/>
      <color indexed="9"/>
      <name val="Calibri"/>
      <family val="2"/>
    </font>
    <font>
      <sz val="16"/>
      <color indexed="56"/>
      <name val="Calibri"/>
      <family val="2"/>
    </font>
    <font>
      <sz val="28"/>
      <color indexed="30"/>
      <name val="Calibri"/>
      <family val="2"/>
    </font>
    <font>
      <sz val="24"/>
      <color indexed="8"/>
      <name val="Calibri"/>
      <family val="2"/>
    </font>
    <font>
      <b/>
      <sz val="24"/>
      <color indexed="8"/>
      <name val="Calibri"/>
      <family val="2"/>
    </font>
    <font>
      <b/>
      <sz val="24"/>
      <name val="Calibri"/>
      <family val="2"/>
    </font>
    <font>
      <sz val="24"/>
      <name val="Calibri"/>
      <family val="2"/>
    </font>
    <font>
      <b/>
      <sz val="14"/>
      <name val="Calibri"/>
      <family val="2"/>
    </font>
    <font>
      <sz val="18"/>
      <color indexed="8"/>
      <name val="Calibri"/>
      <family val="2"/>
    </font>
    <font>
      <b/>
      <sz val="14"/>
      <color indexed="8"/>
      <name val="Calibri"/>
      <family val="2"/>
    </font>
    <font>
      <b/>
      <sz val="26"/>
      <name val="Calibri"/>
      <family val="2"/>
    </font>
    <font>
      <sz val="26"/>
      <name val="Calibri"/>
      <family val="2"/>
    </font>
    <font>
      <b/>
      <sz val="28"/>
      <color indexed="49"/>
      <name val="Calibri"/>
      <family val="2"/>
    </font>
    <font>
      <b/>
      <sz val="28"/>
      <name val="Calibri"/>
      <family val="2"/>
    </font>
    <font>
      <sz val="28"/>
      <name val="Calibri"/>
      <family val="2"/>
    </font>
    <font>
      <sz val="14"/>
      <name val="Calibri"/>
      <family val="2"/>
    </font>
    <font>
      <b/>
      <sz val="36"/>
      <color indexed="30"/>
      <name val="Calibri"/>
      <family val="2"/>
    </font>
    <font>
      <b/>
      <sz val="22"/>
      <name val="Calibri"/>
      <family val="2"/>
    </font>
    <font>
      <b/>
      <sz val="20"/>
      <name val="Calibri"/>
      <family val="2"/>
    </font>
    <font>
      <b/>
      <sz val="9"/>
      <name val="Calibri"/>
      <family val="2"/>
    </font>
    <font>
      <i/>
      <sz val="9"/>
      <color indexed="10"/>
      <name val="Calibri"/>
      <family val="2"/>
    </font>
    <font>
      <sz val="9"/>
      <color indexed="10"/>
      <name val="Calibri"/>
      <family val="2"/>
    </font>
    <font>
      <sz val="9"/>
      <color indexed="48"/>
      <name val="Calibri"/>
      <family val="2"/>
    </font>
    <font>
      <vertAlign val="subscript"/>
      <sz val="9"/>
      <color indexed="8"/>
      <name val="Calibri"/>
      <family val="2"/>
    </font>
    <font>
      <i/>
      <sz val="9"/>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7"/>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56"/>
        <bgColor indexed="64"/>
      </patternFill>
    </fill>
    <fill>
      <patternFill patternType="solid">
        <fgColor indexed="44"/>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style="thin"/>
      <right/>
      <top style="thin"/>
      <bottom style="thin"/>
    </border>
    <border>
      <left/>
      <right/>
      <top/>
      <bottom style="thin"/>
    </border>
    <border>
      <left style="thin"/>
      <right style="thin"/>
      <top/>
      <bottom style="thin"/>
    </border>
    <border>
      <left/>
      <right style="thin"/>
      <top style="thin"/>
      <bottom style="thin"/>
    </border>
    <border>
      <left style="thin"/>
      <right style="thin"/>
      <top style="thin"/>
      <bottom/>
    </border>
    <border>
      <left/>
      <right/>
      <top style="thin"/>
      <bottom style="thin"/>
    </border>
    <border>
      <left/>
      <right style="thin"/>
      <top/>
      <bottom/>
    </border>
    <border>
      <left style="thin"/>
      <right/>
      <top/>
      <bottom style="thin"/>
    </border>
    <border>
      <left style="thin"/>
      <right/>
      <top style="thin"/>
      <bottom/>
    </border>
    <border>
      <left/>
      <right style="thin"/>
      <top style="thin"/>
      <bottom/>
    </border>
    <border>
      <left style="thin"/>
      <right/>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4" fillId="0" borderId="1" applyNumberFormat="0" applyFill="0" applyAlignment="0" applyProtection="0"/>
    <xf numFmtId="0" fontId="85" fillId="0" borderId="2" applyNumberFormat="0" applyFill="0" applyAlignment="0" applyProtection="0"/>
    <xf numFmtId="0" fontId="86" fillId="0" borderId="3" applyNumberFormat="0" applyFill="0" applyAlignment="0" applyProtection="0"/>
    <xf numFmtId="0" fontId="86" fillId="0" borderId="0" applyNumberFormat="0" applyFill="0" applyBorder="0" applyAlignment="0" applyProtection="0"/>
    <xf numFmtId="0" fontId="87" fillId="19" borderId="4" applyNumberFormat="0" applyAlignment="0" applyProtection="0"/>
    <xf numFmtId="0" fontId="88" fillId="0" borderId="5" applyNumberFormat="0" applyFill="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9" fillId="26" borderId="0" applyNumberFormat="0" applyBorder="0" applyAlignment="0" applyProtection="0"/>
    <xf numFmtId="0" fontId="90" fillId="27" borderId="4" applyNumberFormat="0" applyAlignment="0" applyProtection="0"/>
    <xf numFmtId="0" fontId="27" fillId="0" borderId="0" applyNumberFormat="0" applyFill="0" applyBorder="0" applyAlignment="0" applyProtection="0"/>
    <xf numFmtId="0" fontId="91" fillId="28"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2" fillId="29" borderId="0" applyNumberFormat="0" applyBorder="0" applyAlignment="0" applyProtection="0"/>
    <xf numFmtId="0" fontId="1" fillId="30" borderId="6" applyNumberFormat="0" applyFont="0" applyAlignment="0" applyProtection="0"/>
    <xf numFmtId="9" fontId="1" fillId="0" borderId="0" applyFont="0" applyFill="0" applyBorder="0" applyAlignment="0" applyProtection="0"/>
    <xf numFmtId="0" fontId="93" fillId="19" borderId="7" applyNumberFormat="0" applyAlignment="0" applyProtection="0"/>
    <xf numFmtId="41" fontId="1"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1" borderId="9" applyNumberFormat="0" applyAlignment="0" applyProtection="0"/>
    <xf numFmtId="43" fontId="1" fillId="0" borderId="0" applyFont="0" applyFill="0" applyBorder="0" applyAlignment="0" applyProtection="0"/>
  </cellStyleXfs>
  <cellXfs count="348">
    <xf numFmtId="0" fontId="0" fillId="0" borderId="0" xfId="0" applyFont="1" applyAlignment="1">
      <alignment/>
    </xf>
    <xf numFmtId="0" fontId="14" fillId="0" borderId="0" xfId="0" applyFont="1" applyAlignment="1" applyProtection="1">
      <alignment/>
      <protection/>
    </xf>
    <xf numFmtId="0" fontId="14" fillId="0" borderId="0" xfId="0" applyFont="1" applyAlignment="1">
      <alignment/>
    </xf>
    <xf numFmtId="0" fontId="15" fillId="0" borderId="0" xfId="0" applyFont="1" applyAlignment="1">
      <alignment vertical="center" wrapText="1"/>
    </xf>
    <xf numFmtId="0" fontId="2" fillId="0" borderId="0" xfId="0" applyFont="1" applyAlignment="1" applyProtection="1">
      <alignment/>
      <protection/>
    </xf>
    <xf numFmtId="0" fontId="2" fillId="0" borderId="0" xfId="0" applyFont="1" applyAlignment="1">
      <alignment/>
    </xf>
    <xf numFmtId="0" fontId="16" fillId="0" borderId="0" xfId="0" applyFont="1" applyAlignment="1">
      <alignment vertical="center" wrapText="1"/>
    </xf>
    <xf numFmtId="0" fontId="17" fillId="10" borderId="10"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8" fillId="32" borderId="10"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19" fillId="0" borderId="0" xfId="0" applyFont="1" applyAlignment="1">
      <alignment horizontal="left" vertical="center" wrapText="1"/>
    </xf>
    <xf numFmtId="0" fontId="20" fillId="32" borderId="10" xfId="0" applyFont="1" applyFill="1" applyBorder="1" applyAlignment="1" applyProtection="1">
      <alignment horizontal="left" vertical="center" wrapText="1"/>
      <protection locked="0"/>
    </xf>
    <xf numFmtId="0" fontId="0" fillId="0" borderId="0" xfId="0" applyFont="1" applyAlignment="1" applyProtection="1">
      <alignment vertical="center" wrapText="1"/>
      <protection/>
    </xf>
    <xf numFmtId="0" fontId="0" fillId="0" borderId="0" xfId="0" applyFont="1" applyAlignment="1">
      <alignment vertical="center" wrapText="1"/>
    </xf>
    <xf numFmtId="0" fontId="0" fillId="0" borderId="0" xfId="0" applyAlignment="1">
      <alignment vertical="center" wrapText="1"/>
    </xf>
    <xf numFmtId="0" fontId="5"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3" fontId="5" fillId="0" borderId="10" xfId="0" applyNumberFormat="1" applyFont="1" applyBorder="1" applyAlignment="1" applyProtection="1">
      <alignment horizontal="right" vertical="center" wrapText="1"/>
      <protection locked="0"/>
    </xf>
    <xf numFmtId="0" fontId="18" fillId="33" borderId="10" xfId="0" applyFont="1" applyFill="1" applyBorder="1" applyAlignment="1" applyProtection="1">
      <alignment horizontal="left" vertical="center" wrapText="1"/>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6" fillId="0" borderId="0" xfId="0" applyFont="1" applyBorder="1" applyAlignment="1" applyProtection="1">
      <alignment horizontal="justify" vertical="center"/>
      <protection/>
    </xf>
    <xf numFmtId="0" fontId="7" fillId="0" borderId="0" xfId="0" applyFont="1" applyBorder="1" applyAlignment="1" applyProtection="1">
      <alignment horizontal="justify" vertical="center"/>
      <protection/>
    </xf>
    <xf numFmtId="0" fontId="7" fillId="0" borderId="0" xfId="0" applyFont="1" applyBorder="1" applyAlignment="1" applyProtection="1">
      <alignment horizontal="left" vertical="center" wrapText="1"/>
      <protection/>
    </xf>
    <xf numFmtId="0" fontId="7" fillId="0" borderId="0" xfId="0" applyFont="1" applyAlignment="1" applyProtection="1">
      <alignment horizontal="justify"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horizontal="justify" vertical="center"/>
      <protection/>
    </xf>
    <xf numFmtId="0" fontId="4" fillId="0" borderId="0" xfId="0" applyFont="1" applyAlignment="1" applyProtection="1">
      <alignment vertical="center"/>
      <protection/>
    </xf>
    <xf numFmtId="0" fontId="7" fillId="0" borderId="0" xfId="0" applyFont="1" applyBorder="1" applyAlignment="1" applyProtection="1">
      <alignment vertical="center"/>
      <protection/>
    </xf>
    <xf numFmtId="0" fontId="8"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9" fillId="34" borderId="10" xfId="0" applyFont="1" applyFill="1" applyBorder="1" applyAlignment="1" applyProtection="1">
      <alignment horizontal="center" vertical="center" wrapText="1"/>
      <protection/>
    </xf>
    <xf numFmtId="0" fontId="5" fillId="0" borderId="10" xfId="0" applyFont="1" applyBorder="1" applyAlignment="1" applyProtection="1">
      <alignment vertical="center" wrapText="1"/>
      <protection/>
    </xf>
    <xf numFmtId="3" fontId="7" fillId="34" borderId="10" xfId="0" applyNumberFormat="1" applyFont="1" applyFill="1" applyBorder="1" applyAlignment="1" applyProtection="1">
      <alignment horizontal="right" vertical="center"/>
      <protection/>
    </xf>
    <xf numFmtId="0" fontId="12" fillId="0" borderId="0" xfId="0" applyFont="1" applyBorder="1" applyAlignment="1" applyProtection="1">
      <alignment vertical="center" wrapText="1"/>
      <protection/>
    </xf>
    <xf numFmtId="0" fontId="9" fillId="0" borderId="0" xfId="0" applyFont="1" applyFill="1" applyBorder="1" applyAlignment="1" applyProtection="1">
      <alignment vertical="center"/>
      <protection/>
    </xf>
    <xf numFmtId="0" fontId="13" fillId="0" borderId="0" xfId="0" applyFont="1" applyFill="1" applyBorder="1" applyAlignment="1" applyProtection="1">
      <alignment horizontal="justify" vertical="center" wrapText="1"/>
      <protection/>
    </xf>
    <xf numFmtId="0" fontId="7" fillId="0" borderId="0" xfId="0" applyFont="1" applyBorder="1" applyAlignment="1" applyProtection="1">
      <alignment horizontal="justify" vertical="center" wrapText="1"/>
      <protection/>
    </xf>
    <xf numFmtId="0" fontId="5" fillId="0" borderId="0" xfId="0" applyFont="1" applyFill="1" applyBorder="1" applyAlignment="1" applyProtection="1">
      <alignment horizontal="justify" vertical="center" wrapText="1"/>
      <protection/>
    </xf>
    <xf numFmtId="0" fontId="5" fillId="0" borderId="0" xfId="0" applyFont="1" applyBorder="1" applyAlignment="1" applyProtection="1">
      <alignment vertical="center" wrapText="1"/>
      <protection/>
    </xf>
    <xf numFmtId="0" fontId="10" fillId="0" borderId="0" xfId="0" applyFont="1" applyBorder="1" applyAlignment="1" applyProtection="1">
      <alignment vertical="center"/>
      <protection/>
    </xf>
    <xf numFmtId="0" fontId="23" fillId="0" borderId="0" xfId="0" applyFont="1" applyAlignment="1" applyProtection="1">
      <alignment horizontal="right" vertical="center"/>
      <protection/>
    </xf>
    <xf numFmtId="0" fontId="37" fillId="0" borderId="0" xfId="0" applyFont="1" applyBorder="1" applyAlignment="1" applyProtection="1">
      <alignment horizontal="right" vertical="center"/>
      <protection/>
    </xf>
    <xf numFmtId="0" fontId="38" fillId="0" borderId="0" xfId="0" applyFont="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39" fillId="0" borderId="10" xfId="0" applyFont="1" applyFill="1" applyBorder="1" applyAlignment="1" applyProtection="1">
      <alignment horizontal="left" vertical="center" wrapText="1"/>
      <protection/>
    </xf>
    <xf numFmtId="0" fontId="39" fillId="0" borderId="10" xfId="0" applyFont="1" applyFill="1" applyBorder="1" applyAlignment="1" applyProtection="1">
      <alignment vertical="center" wrapText="1"/>
      <protection/>
    </xf>
    <xf numFmtId="0" fontId="0" fillId="0" borderId="0" xfId="0" applyFill="1" applyAlignment="1" applyProtection="1">
      <alignment horizontal="left"/>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3" fontId="39" fillId="35" borderId="10" xfId="0" applyNumberFormat="1" applyFont="1" applyFill="1" applyBorder="1" applyAlignment="1" applyProtection="1">
      <alignment horizontal="right" vertical="center"/>
      <protection/>
    </xf>
    <xf numFmtId="0" fontId="2" fillId="35" borderId="11" xfId="0" applyFont="1" applyFill="1" applyBorder="1" applyAlignment="1" applyProtection="1">
      <alignment horizontal="center" vertical="center" wrapText="1"/>
      <protection/>
    </xf>
    <xf numFmtId="0" fontId="0" fillId="0" borderId="0" xfId="0" applyFill="1" applyAlignment="1" applyProtection="1">
      <alignment/>
      <protection/>
    </xf>
    <xf numFmtId="3" fontId="2" fillId="0" borderId="0" xfId="0" applyNumberFormat="1" applyFont="1" applyFill="1" applyBorder="1" applyAlignment="1" applyProtection="1">
      <alignment horizontal="right" vertical="center"/>
      <protection/>
    </xf>
    <xf numFmtId="3" fontId="0" fillId="0" borderId="0" xfId="0" applyNumberFormat="1" applyFont="1" applyFill="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3" fontId="39" fillId="35" borderId="10" xfId="0" applyNumberFormat="1" applyFont="1" applyFill="1" applyBorder="1" applyAlignment="1" applyProtection="1">
      <alignment horizontal="right" vertical="center" wrapText="1"/>
      <protection/>
    </xf>
    <xf numFmtId="3" fontId="7" fillId="0" borderId="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3" fontId="10" fillId="35" borderId="10" xfId="0" applyNumberFormat="1" applyFont="1" applyFill="1" applyBorder="1" applyAlignment="1" applyProtection="1">
      <alignment horizontal="right" vertical="center" wrapText="1"/>
      <protection/>
    </xf>
    <xf numFmtId="3" fontId="10" fillId="35" borderId="10" xfId="0" applyNumberFormat="1" applyFont="1" applyFill="1" applyBorder="1" applyAlignment="1" applyProtection="1">
      <alignment horizontal="right" vertical="center"/>
      <protection/>
    </xf>
    <xf numFmtId="0" fontId="7" fillId="35" borderId="12" xfId="0" applyFont="1" applyFill="1" applyBorder="1" applyAlignment="1" applyProtection="1">
      <alignment horizontal="left" vertical="center" wrapText="1"/>
      <protection/>
    </xf>
    <xf numFmtId="9" fontId="39" fillId="35" borderId="10" xfId="53" applyFont="1" applyFill="1" applyBorder="1" applyAlignment="1" applyProtection="1">
      <alignment horizontal="right" vertical="center" wrapText="1"/>
      <protection/>
    </xf>
    <xf numFmtId="3" fontId="2" fillId="0" borderId="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center" vertical="center"/>
      <protection/>
    </xf>
    <xf numFmtId="3" fontId="39" fillId="35" borderId="10"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7" fillId="35" borderId="10" xfId="0" applyFont="1" applyFill="1" applyBorder="1" applyAlignment="1" applyProtection="1">
      <alignment horizontal="center" vertical="center"/>
      <protection/>
    </xf>
    <xf numFmtId="0" fontId="0" fillId="0" borderId="0" xfId="0" applyFill="1" applyAlignment="1" applyProtection="1">
      <alignment/>
      <protection/>
    </xf>
    <xf numFmtId="3" fontId="8" fillId="35" borderId="10" xfId="0" applyNumberFormat="1" applyFont="1" applyFill="1" applyBorder="1" applyAlignment="1" applyProtection="1">
      <alignment horizontal="right" vertical="center" wrapText="1"/>
      <protection/>
    </xf>
    <xf numFmtId="0" fontId="45" fillId="0" borderId="0" xfId="0" applyFont="1" applyFill="1" applyBorder="1" applyAlignment="1" applyProtection="1">
      <alignment horizontal="right" vertical="center"/>
      <protection/>
    </xf>
    <xf numFmtId="0" fontId="5" fillId="10" borderId="0" xfId="0" applyFont="1" applyFill="1" applyAlignment="1" applyProtection="1">
      <alignment horizontal="center" vertical="center" wrapText="1"/>
      <protection/>
    </xf>
    <xf numFmtId="0" fontId="45" fillId="10" borderId="0" xfId="0" applyFont="1" applyFill="1" applyBorder="1" applyAlignment="1" applyProtection="1">
      <alignment horizontal="right" vertical="center"/>
      <protection/>
    </xf>
    <xf numFmtId="0" fontId="44" fillId="10" borderId="0" xfId="0" applyFont="1" applyFill="1" applyBorder="1" applyAlignment="1" applyProtection="1">
      <alignment vertical="center"/>
      <protection/>
    </xf>
    <xf numFmtId="0" fontId="5" fillId="10" borderId="0" xfId="0" applyFont="1" applyFill="1" applyAlignment="1" applyProtection="1">
      <alignment vertical="center" wrapText="1"/>
      <protection/>
    </xf>
    <xf numFmtId="0" fontId="4" fillId="10" borderId="0" xfId="0" applyFont="1" applyFill="1" applyBorder="1" applyAlignment="1" applyProtection="1">
      <alignment vertical="center"/>
      <protection/>
    </xf>
    <xf numFmtId="0" fontId="3" fillId="36" borderId="0" xfId="0" applyFont="1" applyFill="1" applyBorder="1" applyAlignment="1" applyProtection="1">
      <alignment vertical="center" wrapText="1"/>
      <protection/>
    </xf>
    <xf numFmtId="0" fontId="2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49" fillId="0" borderId="0" xfId="0" applyFont="1" applyFill="1" applyAlignment="1" applyProtection="1">
      <alignment vertical="center"/>
      <protection/>
    </xf>
    <xf numFmtId="0" fontId="50" fillId="0" borderId="13" xfId="0" applyFont="1" applyFill="1" applyBorder="1" applyAlignment="1" applyProtection="1">
      <alignment horizontal="left" vertical="center"/>
      <protection/>
    </xf>
    <xf numFmtId="0" fontId="50" fillId="0" borderId="13" xfId="0" applyFont="1" applyFill="1" applyBorder="1" applyAlignment="1" applyProtection="1">
      <alignment horizontal="right"/>
      <protection/>
    </xf>
    <xf numFmtId="0" fontId="50" fillId="0" borderId="13" xfId="0" applyFont="1" applyFill="1" applyBorder="1" applyAlignment="1" applyProtection="1">
      <alignment vertical="center"/>
      <protection/>
    </xf>
    <xf numFmtId="0" fontId="50" fillId="0" borderId="0" xfId="0" applyFont="1" applyFill="1" applyBorder="1" applyAlignment="1" applyProtection="1">
      <alignment vertical="center"/>
      <protection/>
    </xf>
    <xf numFmtId="3" fontId="50" fillId="0" borderId="13" xfId="0" applyNumberFormat="1" applyFont="1" applyFill="1" applyBorder="1" applyAlignment="1" applyProtection="1">
      <alignment vertical="center"/>
      <protection/>
    </xf>
    <xf numFmtId="3" fontId="49" fillId="0" borderId="0" xfId="0" applyNumberFormat="1" applyFont="1" applyFill="1" applyAlignment="1" applyProtection="1">
      <alignment vertical="center"/>
      <protection/>
    </xf>
    <xf numFmtId="3" fontId="50" fillId="0" borderId="0" xfId="0" applyNumberFormat="1" applyFont="1" applyFill="1" applyBorder="1" applyAlignment="1" applyProtection="1">
      <alignment vertical="center"/>
      <protection/>
    </xf>
    <xf numFmtId="3" fontId="50" fillId="0" borderId="13" xfId="0" applyNumberFormat="1" applyFont="1" applyFill="1" applyBorder="1" applyAlignment="1" applyProtection="1">
      <alignment horizontal="left" vertical="center"/>
      <protection/>
    </xf>
    <xf numFmtId="3" fontId="50" fillId="0" borderId="13" xfId="0" applyNumberFormat="1" applyFont="1" applyFill="1" applyBorder="1" applyAlignment="1" applyProtection="1">
      <alignment horizontal="right"/>
      <protection/>
    </xf>
    <xf numFmtId="0" fontId="51" fillId="0" borderId="13" xfId="0" applyFont="1" applyFill="1" applyBorder="1" applyAlignment="1" applyProtection="1">
      <alignment horizontal="left" vertical="center"/>
      <protection/>
    </xf>
    <xf numFmtId="3" fontId="51" fillId="0" borderId="13" xfId="0" applyNumberFormat="1" applyFont="1" applyFill="1" applyBorder="1" applyAlignment="1" applyProtection="1">
      <alignment vertical="center"/>
      <protection/>
    </xf>
    <xf numFmtId="0" fontId="51" fillId="0" borderId="13" xfId="0" applyFont="1" applyFill="1" applyBorder="1" applyAlignment="1" applyProtection="1">
      <alignment horizontal="right"/>
      <protection/>
    </xf>
    <xf numFmtId="3" fontId="51" fillId="0" borderId="0" xfId="0" applyNumberFormat="1" applyFont="1" applyFill="1" applyBorder="1" applyAlignment="1" applyProtection="1">
      <alignment vertical="center"/>
      <protection/>
    </xf>
    <xf numFmtId="0" fontId="52" fillId="0" borderId="0" xfId="0" applyFont="1" applyFill="1" applyAlignment="1" applyProtection="1">
      <alignment vertical="center"/>
      <protection/>
    </xf>
    <xf numFmtId="0" fontId="35"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54" fillId="37" borderId="10" xfId="0" applyFont="1" applyFill="1" applyBorder="1" applyAlignment="1" applyProtection="1">
      <alignment horizontal="left" vertical="center" wrapText="1"/>
      <protection locked="0"/>
    </xf>
    <xf numFmtId="0" fontId="55" fillId="37" borderId="10" xfId="0" applyFont="1" applyFill="1" applyBorder="1" applyAlignment="1" applyProtection="1">
      <alignment horizontal="left" vertical="center" wrapText="1"/>
      <protection locked="0"/>
    </xf>
    <xf numFmtId="0" fontId="2" fillId="35" borderId="14" xfId="0"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3" fontId="2" fillId="35" borderId="1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35" fillId="0" borderId="0" xfId="0" applyFont="1" applyAlignment="1" applyProtection="1">
      <alignment horizontal="justify" vertical="center"/>
      <protection/>
    </xf>
    <xf numFmtId="0" fontId="46" fillId="36" borderId="0" xfId="0" applyFont="1" applyFill="1" applyBorder="1" applyAlignment="1" applyProtection="1">
      <alignment vertical="center" wrapText="1"/>
      <protection/>
    </xf>
    <xf numFmtId="0" fontId="47" fillId="10" borderId="0" xfId="0" applyFont="1" applyFill="1" applyAlignment="1" applyProtection="1">
      <alignment vertical="center" wrapText="1"/>
      <protection/>
    </xf>
    <xf numFmtId="0" fontId="25" fillId="10" borderId="0" xfId="0" applyFont="1" applyFill="1" applyAlignment="1" applyProtection="1">
      <alignment vertical="center" wrapText="1"/>
      <protection/>
    </xf>
    <xf numFmtId="0" fontId="5" fillId="0" borderId="0" xfId="0" applyFont="1" applyAlignment="1" applyProtection="1">
      <alignment horizontal="center" vertical="center" wrapText="1"/>
      <protection/>
    </xf>
    <xf numFmtId="0" fontId="4" fillId="0" borderId="0" xfId="0" applyFont="1" applyBorder="1" applyAlignment="1" applyProtection="1">
      <alignment/>
      <protection/>
    </xf>
    <xf numFmtId="0" fontId="5" fillId="0" borderId="0" xfId="0" applyFont="1" applyAlignment="1" applyProtection="1">
      <alignment vertical="center" wrapText="1"/>
      <protection/>
    </xf>
    <xf numFmtId="0" fontId="5" fillId="0" borderId="0" xfId="0" applyFont="1" applyBorder="1" applyAlignment="1" applyProtection="1">
      <alignment horizontal="center" vertical="center" wrapText="1"/>
      <protection/>
    </xf>
    <xf numFmtId="0" fontId="10" fillId="0" borderId="0" xfId="0" applyFont="1" applyFill="1" applyBorder="1" applyAlignment="1" applyProtection="1">
      <alignment/>
      <protection/>
    </xf>
    <xf numFmtId="0" fontId="10" fillId="0" borderId="0" xfId="0" applyFont="1" applyAlignment="1" applyProtection="1">
      <alignment horizontal="justify"/>
      <protection/>
    </xf>
    <xf numFmtId="0" fontId="10" fillId="0" borderId="0" xfId="0" applyFont="1" applyAlignment="1" applyProtection="1">
      <alignment/>
      <protection/>
    </xf>
    <xf numFmtId="0" fontId="9" fillId="0" borderId="0" xfId="0" applyFont="1" applyAlignment="1" applyProtection="1">
      <alignment/>
      <protection/>
    </xf>
    <xf numFmtId="0" fontId="35" fillId="0" borderId="0" xfId="0" applyFont="1" applyAlignment="1" applyProtection="1">
      <alignment horizontal="justify" vertical="top"/>
      <protection/>
    </xf>
    <xf numFmtId="0" fontId="35" fillId="0" borderId="0" xfId="0" applyFont="1" applyBorder="1" applyAlignment="1" applyProtection="1">
      <alignment vertical="top"/>
      <protection/>
    </xf>
    <xf numFmtId="0" fontId="48" fillId="0" borderId="0" xfId="0" applyFont="1" applyBorder="1" applyAlignment="1" applyProtection="1">
      <alignment/>
      <protection/>
    </xf>
    <xf numFmtId="0" fontId="35" fillId="0" borderId="0" xfId="0" applyFont="1" applyBorder="1" applyAlignment="1" applyProtection="1">
      <alignment horizontal="center"/>
      <protection/>
    </xf>
    <xf numFmtId="0" fontId="10" fillId="0" borderId="0" xfId="0" applyFont="1" applyBorder="1" applyAlignment="1" applyProtection="1">
      <alignment/>
      <protection/>
    </xf>
    <xf numFmtId="0" fontId="37" fillId="0" borderId="0" xfId="0" applyFont="1" applyAlignment="1" applyProtection="1">
      <alignment horizontal="right" vertical="center" wrapText="1"/>
      <protection/>
    </xf>
    <xf numFmtId="0" fontId="37" fillId="0" borderId="0" xfId="0" applyFont="1" applyAlignment="1" applyProtection="1">
      <alignment horizontal="right" vertical="center"/>
      <protection/>
    </xf>
    <xf numFmtId="0" fontId="37" fillId="0" borderId="0" xfId="0" applyFont="1" applyBorder="1" applyAlignment="1" applyProtection="1">
      <alignment/>
      <protection/>
    </xf>
    <xf numFmtId="3" fontId="37" fillId="0" borderId="0" xfId="0" applyNumberFormat="1" applyFont="1" applyBorder="1" applyAlignment="1" applyProtection="1">
      <alignment horizontal="left" vertical="center"/>
      <protection/>
    </xf>
    <xf numFmtId="0" fontId="37" fillId="0" borderId="0" xfId="0" applyFont="1" applyBorder="1" applyAlignment="1" applyProtection="1">
      <alignment horizontal="right" vertical="center" wrapText="1"/>
      <protection/>
    </xf>
    <xf numFmtId="3" fontId="5" fillId="0" borderId="0" xfId="0" applyNumberFormat="1" applyFont="1" applyBorder="1" applyAlignment="1" applyProtection="1">
      <alignment horizontal="left" vertical="center"/>
      <protection/>
    </xf>
    <xf numFmtId="0" fontId="10" fillId="0" borderId="0" xfId="0" applyFont="1" applyFill="1" applyBorder="1" applyAlignment="1" applyProtection="1">
      <alignment vertical="top"/>
      <protection/>
    </xf>
    <xf numFmtId="0" fontId="26" fillId="0" borderId="0" xfId="0" applyFont="1" applyBorder="1" applyAlignment="1" applyProtection="1">
      <alignment/>
      <protection/>
    </xf>
    <xf numFmtId="0" fontId="31" fillId="0" borderId="0" xfId="0" applyFont="1" applyAlignment="1" applyProtection="1">
      <alignment wrapText="1"/>
      <protection/>
    </xf>
    <xf numFmtId="0" fontId="5" fillId="0" borderId="0" xfId="0" applyFont="1" applyBorder="1" applyAlignment="1" applyProtection="1">
      <alignment/>
      <protection/>
    </xf>
    <xf numFmtId="0" fontId="13" fillId="0" borderId="0" xfId="0" applyFont="1" applyBorder="1" applyAlignment="1" applyProtection="1">
      <alignment horizontal="left"/>
      <protection/>
    </xf>
    <xf numFmtId="0" fontId="28" fillId="0" borderId="0" xfId="0" applyFont="1" applyBorder="1" applyAlignment="1" applyProtection="1">
      <alignment horizontal="right"/>
      <protection/>
    </xf>
    <xf numFmtId="0" fontId="29" fillId="0" borderId="0" xfId="0" applyFont="1" applyBorder="1" applyAlignment="1" applyProtection="1">
      <alignment/>
      <protection/>
    </xf>
    <xf numFmtId="0" fontId="35" fillId="0" borderId="0" xfId="0" applyFont="1" applyAlignment="1" applyProtection="1">
      <alignment/>
      <protection/>
    </xf>
    <xf numFmtId="0" fontId="7"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7" fillId="0" borderId="0" xfId="0" applyFont="1" applyFill="1" applyBorder="1" applyAlignment="1" applyProtection="1">
      <alignment/>
      <protection/>
    </xf>
    <xf numFmtId="0" fontId="33" fillId="0" borderId="0" xfId="0" applyFont="1" applyBorder="1" applyAlignment="1" applyProtection="1">
      <alignment/>
      <protection/>
    </xf>
    <xf numFmtId="0" fontId="34" fillId="0" borderId="0" xfId="0" applyFont="1" applyBorder="1" applyAlignment="1" applyProtection="1">
      <alignment vertical="center"/>
      <protection/>
    </xf>
    <xf numFmtId="0" fontId="34" fillId="0" borderId="0" xfId="0" applyFont="1" applyBorder="1" applyAlignment="1" applyProtection="1">
      <alignment horizontal="left" vertical="center"/>
      <protection/>
    </xf>
    <xf numFmtId="3" fontId="10" fillId="35" borderId="10" xfId="0" applyNumberFormat="1" applyFont="1" applyFill="1" applyBorder="1" applyAlignment="1" applyProtection="1">
      <alignment horizontal="right" vertical="center"/>
      <protection locked="0"/>
    </xf>
    <xf numFmtId="0" fontId="4" fillId="10" borderId="0" xfId="0" applyFont="1" applyFill="1" applyBorder="1" applyAlignment="1" applyProtection="1">
      <alignment horizontal="center" vertical="center"/>
      <protection/>
    </xf>
    <xf numFmtId="0" fontId="56" fillId="10" borderId="0" xfId="0" applyFont="1" applyFill="1" applyBorder="1" applyAlignment="1" applyProtection="1">
      <alignment horizontal="center" vertical="center"/>
      <protection/>
    </xf>
    <xf numFmtId="0" fontId="57" fillId="10" borderId="0" xfId="0" applyFont="1" applyFill="1" applyBorder="1" applyAlignment="1" applyProtection="1">
      <alignment vertical="center" wrapText="1"/>
      <protection/>
    </xf>
    <xf numFmtId="0" fontId="37" fillId="0" borderId="0" xfId="0" applyFont="1" applyAlignment="1" applyProtection="1">
      <alignment horizontal="left" vertical="center"/>
      <protection/>
    </xf>
    <xf numFmtId="3" fontId="8" fillId="32" borderId="10" xfId="0" applyNumberFormat="1" applyFont="1" applyFill="1" applyBorder="1" applyAlignment="1" applyProtection="1">
      <alignment horizontal="right" vertical="center" wrapText="1"/>
      <protection locked="0"/>
    </xf>
    <xf numFmtId="0" fontId="5" fillId="0" borderId="10" xfId="0" applyFont="1" applyBorder="1" applyAlignment="1" applyProtection="1">
      <alignment vertical="center" wrapText="1"/>
      <protection locked="0"/>
    </xf>
    <xf numFmtId="0" fontId="7" fillId="0" borderId="0" xfId="0" applyFont="1" applyBorder="1" applyAlignment="1" applyProtection="1">
      <alignment/>
      <protection/>
    </xf>
    <xf numFmtId="0" fontId="7" fillId="0" borderId="0" xfId="0" applyFont="1" applyAlignment="1" applyProtection="1">
      <alignment/>
      <protection/>
    </xf>
    <xf numFmtId="0" fontId="8" fillId="0" borderId="0" xfId="0" applyFont="1" applyBorder="1" applyAlignment="1" applyProtection="1">
      <alignment horizontal="center" wrapText="1"/>
      <protection/>
    </xf>
    <xf numFmtId="0" fontId="37" fillId="0" borderId="0" xfId="0" applyFont="1" applyBorder="1" applyAlignment="1" applyProtection="1">
      <alignment horizontal="center"/>
      <protection/>
    </xf>
    <xf numFmtId="0" fontId="36" fillId="0" borderId="0" xfId="0" applyFont="1" applyBorder="1" applyAlignment="1" applyProtection="1">
      <alignment/>
      <protection/>
    </xf>
    <xf numFmtId="0" fontId="4" fillId="0" borderId="0" xfId="0" applyFont="1" applyAlignment="1" applyProtection="1">
      <alignment/>
      <protection/>
    </xf>
    <xf numFmtId="0" fontId="8" fillId="0" borderId="0" xfId="0" applyFont="1" applyBorder="1" applyAlignment="1" applyProtection="1">
      <alignment/>
      <protection/>
    </xf>
    <xf numFmtId="0" fontId="41"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40" fillId="0" borderId="13" xfId="0" applyFont="1" applyFill="1" applyBorder="1" applyAlignment="1" applyProtection="1">
      <alignment horizontal="right"/>
      <protection/>
    </xf>
    <xf numFmtId="0" fontId="2" fillId="35" borderId="15" xfId="0" applyFont="1" applyFill="1" applyBorder="1" applyAlignment="1" applyProtection="1">
      <alignment vertical="center"/>
      <protection/>
    </xf>
    <xf numFmtId="0" fontId="2" fillId="35" borderId="10" xfId="0" applyFont="1" applyFill="1" applyBorder="1" applyAlignment="1" applyProtection="1" quotePrefix="1">
      <alignment horizontal="center" vertical="center" wrapText="1"/>
      <protection/>
    </xf>
    <xf numFmtId="164" fontId="0" fillId="35" borderId="10" xfId="0" applyNumberFormat="1" applyFill="1" applyBorder="1" applyAlignment="1" applyProtection="1">
      <alignment horizontal="center"/>
      <protection/>
    </xf>
    <xf numFmtId="0" fontId="2" fillId="0" borderId="10" xfId="0" applyFont="1" applyFill="1" applyBorder="1" applyAlignment="1" applyProtection="1" quotePrefix="1">
      <alignment horizontal="center" vertical="center" wrapText="1"/>
      <protection/>
    </xf>
    <xf numFmtId="164" fontId="0" fillId="0" borderId="10" xfId="0" applyNumberFormat="1" applyFill="1" applyBorder="1" applyAlignment="1" applyProtection="1">
      <alignment horizontal="center" vertical="center"/>
      <protection/>
    </xf>
    <xf numFmtId="164" fontId="0" fillId="0" borderId="10" xfId="0" applyNumberFormat="1" applyFill="1" applyBorder="1" applyAlignment="1" applyProtection="1">
      <alignment horizontal="center"/>
      <protection/>
    </xf>
    <xf numFmtId="0" fontId="39" fillId="0" borderId="10" xfId="0" applyFont="1" applyBorder="1" applyAlignment="1" applyProtection="1">
      <alignment vertical="center"/>
      <protection/>
    </xf>
    <xf numFmtId="0" fontId="0" fillId="0" borderId="0" xfId="0" applyAlignment="1" applyProtection="1">
      <alignment/>
      <protection/>
    </xf>
    <xf numFmtId="0" fontId="16" fillId="0" borderId="0" xfId="0" applyFont="1" applyAlignment="1" applyProtection="1">
      <alignment vertical="center" wrapText="1"/>
      <protection/>
    </xf>
    <xf numFmtId="0" fontId="0" fillId="0" borderId="0" xfId="0" applyAlignment="1" applyProtection="1">
      <alignment/>
      <protection/>
    </xf>
    <xf numFmtId="0" fontId="58" fillId="0" borderId="0" xfId="0" applyFont="1" applyAlignment="1" applyProtection="1">
      <alignment horizontal="justify" vertical="center"/>
      <protection/>
    </xf>
    <xf numFmtId="0" fontId="58" fillId="0" borderId="0" xfId="0" applyFont="1" applyBorder="1" applyAlignment="1" applyProtection="1">
      <alignment vertical="center"/>
      <protection/>
    </xf>
    <xf numFmtId="0" fontId="59" fillId="0" borderId="0" xfId="0" applyFont="1" applyAlignment="1" applyProtection="1">
      <alignment/>
      <protection/>
    </xf>
    <xf numFmtId="0" fontId="60" fillId="0" borderId="0" xfId="0" applyFont="1" applyBorder="1" applyAlignment="1" applyProtection="1">
      <alignment/>
      <protection/>
    </xf>
    <xf numFmtId="0" fontId="18" fillId="33" borderId="12" xfId="0" applyFont="1" applyFill="1" applyBorder="1" applyAlignment="1" applyProtection="1">
      <alignment horizontal="left" vertical="center" wrapText="1"/>
      <protection/>
    </xf>
    <xf numFmtId="0" fontId="18" fillId="32" borderId="10" xfId="0" applyFont="1" applyFill="1" applyBorder="1" applyAlignment="1" applyProtection="1">
      <alignment wrapText="1"/>
      <protection locked="0"/>
    </xf>
    <xf numFmtId="0" fontId="5" fillId="35" borderId="12"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wrapText="1"/>
      <protection/>
    </xf>
    <xf numFmtId="0" fontId="0" fillId="35" borderId="10" xfId="0" applyFill="1" applyBorder="1" applyAlignment="1" applyProtection="1">
      <alignment vertical="center" wrapText="1"/>
      <protection/>
    </xf>
    <xf numFmtId="3" fontId="16" fillId="35" borderId="10" xfId="0" applyNumberFormat="1" applyFont="1" applyFill="1" applyBorder="1" applyAlignment="1" applyProtection="1">
      <alignment horizontal="right" vertical="center"/>
      <protection/>
    </xf>
    <xf numFmtId="3" fontId="16" fillId="35" borderId="10" xfId="0" applyNumberFormat="1" applyFont="1" applyFill="1" applyBorder="1" applyAlignment="1" applyProtection="1">
      <alignment horizontal="right" vertical="center" wrapText="1"/>
      <protection/>
    </xf>
    <xf numFmtId="9" fontId="16" fillId="35" borderId="10" xfId="53" applyFont="1" applyFill="1" applyBorder="1" applyAlignment="1" applyProtection="1">
      <alignment horizontal="right" vertical="center" wrapText="1"/>
      <protection/>
    </xf>
    <xf numFmtId="1" fontId="16" fillId="35" borderId="10" xfId="53" applyNumberFormat="1" applyFont="1" applyFill="1" applyBorder="1" applyAlignment="1" applyProtection="1">
      <alignment horizontal="right" vertical="center" wrapText="1"/>
      <protection/>
    </xf>
    <xf numFmtId="164" fontId="16" fillId="35" borderId="10" xfId="0" applyNumberFormat="1" applyFont="1" applyFill="1" applyBorder="1" applyAlignment="1" applyProtection="1">
      <alignment horizontal="center" vertical="center"/>
      <protection/>
    </xf>
    <xf numFmtId="164" fontId="0" fillId="35" borderId="10" xfId="0" applyNumberFormat="1" applyFill="1" applyBorder="1" applyAlignment="1" applyProtection="1">
      <alignment vertical="center"/>
      <protection/>
    </xf>
    <xf numFmtId="164" fontId="0" fillId="35" borderId="10" xfId="0" applyNumberFormat="1" applyFill="1" applyBorder="1" applyAlignment="1" applyProtection="1">
      <alignment horizontal="right" vertical="center"/>
      <protection/>
    </xf>
    <xf numFmtId="0" fontId="62" fillId="0" borderId="0" xfId="0" applyFont="1" applyBorder="1" applyAlignment="1" applyProtection="1">
      <alignment vertical="center" wrapText="1"/>
      <protection/>
    </xf>
    <xf numFmtId="0" fontId="63" fillId="33" borderId="10" xfId="0" applyFont="1" applyFill="1" applyBorder="1" applyAlignment="1" applyProtection="1">
      <alignment horizontal="center" vertical="center" wrapText="1"/>
      <protection/>
    </xf>
    <xf numFmtId="0" fontId="22" fillId="36" borderId="10" xfId="0" applyFont="1" applyFill="1" applyBorder="1" applyAlignment="1" applyProtection="1">
      <alignment vertical="center"/>
      <protection/>
    </xf>
    <xf numFmtId="0" fontId="7" fillId="36" borderId="10" xfId="0" applyFont="1" applyFill="1" applyBorder="1" applyAlignment="1" applyProtection="1">
      <alignment horizontal="left" vertical="center"/>
      <protection/>
    </xf>
    <xf numFmtId="0" fontId="7" fillId="36" borderId="10" xfId="0" applyFont="1" applyFill="1" applyBorder="1" applyAlignment="1" applyProtection="1">
      <alignment horizontal="center" vertical="center"/>
      <protection/>
    </xf>
    <xf numFmtId="3" fontId="7" fillId="36" borderId="10" xfId="0" applyNumberFormat="1" applyFont="1" applyFill="1" applyBorder="1" applyAlignment="1" applyProtection="1">
      <alignment horizontal="right" vertical="center"/>
      <protection/>
    </xf>
    <xf numFmtId="0" fontId="39" fillId="0" borderId="10" xfId="0" applyFont="1" applyBorder="1" applyAlignment="1" applyProtection="1">
      <alignment vertical="center" wrapText="1"/>
      <protection/>
    </xf>
    <xf numFmtId="3" fontId="5" fillId="34" borderId="10" xfId="0" applyNumberFormat="1" applyFont="1" applyFill="1" applyBorder="1" applyAlignment="1" applyProtection="1">
      <alignment horizontal="right" vertical="center"/>
      <protection/>
    </xf>
    <xf numFmtId="0" fontId="39" fillId="35" borderId="10" xfId="0" applyFont="1" applyFill="1" applyBorder="1" applyAlignment="1" applyProtection="1">
      <alignment horizontal="center" vertical="center" wrapText="1"/>
      <protection/>
    </xf>
    <xf numFmtId="0" fontId="65" fillId="0" borderId="0" xfId="0" applyFont="1" applyBorder="1" applyAlignment="1" applyProtection="1">
      <alignment/>
      <protection/>
    </xf>
    <xf numFmtId="0" fontId="66" fillId="0" borderId="0" xfId="0" applyFont="1" applyAlignment="1" applyProtection="1">
      <alignment wrapText="1"/>
      <protection/>
    </xf>
    <xf numFmtId="0" fontId="20" fillId="0" borderId="0" xfId="0" applyFont="1" applyBorder="1" applyAlignment="1" applyProtection="1">
      <alignment/>
      <protection/>
    </xf>
    <xf numFmtId="0" fontId="67" fillId="0" borderId="0" xfId="0" applyFont="1" applyBorder="1" applyAlignment="1" applyProtection="1">
      <alignment horizontal="left"/>
      <protection/>
    </xf>
    <xf numFmtId="0" fontId="68" fillId="0" borderId="0" xfId="0" applyFont="1" applyBorder="1" applyAlignment="1" applyProtection="1">
      <alignment horizontal="right"/>
      <protection/>
    </xf>
    <xf numFmtId="0" fontId="68" fillId="0" borderId="0" xfId="0" applyFont="1" applyBorder="1" applyAlignment="1" applyProtection="1">
      <alignment/>
      <protection/>
    </xf>
    <xf numFmtId="9" fontId="20" fillId="35" borderId="10" xfId="53" applyFont="1" applyFill="1" applyBorder="1" applyAlignment="1" applyProtection="1">
      <alignment horizontal="center" vertical="top"/>
      <protection/>
    </xf>
    <xf numFmtId="0" fontId="25" fillId="10" borderId="0" xfId="0" applyFont="1" applyFill="1" applyAlignment="1" applyProtection="1">
      <alignment horizontal="center" vertical="center" wrapText="1"/>
      <protection/>
    </xf>
    <xf numFmtId="0" fontId="18" fillId="0" borderId="0" xfId="0" applyFont="1" applyAlignment="1">
      <alignment vertical="center" wrapText="1"/>
    </xf>
    <xf numFmtId="0" fontId="0" fillId="35" borderId="0" xfId="0" applyFill="1" applyAlignment="1">
      <alignment/>
    </xf>
    <xf numFmtId="0" fontId="0" fillId="0" borderId="0" xfId="0" applyFill="1" applyAlignment="1">
      <alignment/>
    </xf>
    <xf numFmtId="0" fontId="0" fillId="0" borderId="0" xfId="0" applyFill="1" applyAlignment="1">
      <alignment vertical="top"/>
    </xf>
    <xf numFmtId="0" fontId="0" fillId="0" borderId="0" xfId="0" applyAlignment="1">
      <alignment vertical="top"/>
    </xf>
    <xf numFmtId="0" fontId="5" fillId="32" borderId="10" xfId="0" applyFont="1" applyFill="1" applyBorder="1" applyAlignment="1" applyProtection="1">
      <alignment horizontal="left" vertical="center" wrapText="1"/>
      <protection locked="0"/>
    </xf>
    <xf numFmtId="0" fontId="5" fillId="32" borderId="10"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center" vertical="center"/>
      <protection locked="0"/>
    </xf>
    <xf numFmtId="3" fontId="5" fillId="32" borderId="10" xfId="0" applyNumberFormat="1" applyFont="1" applyFill="1" applyBorder="1" applyAlignment="1" applyProtection="1">
      <alignment horizontal="right" vertical="center" wrapText="1"/>
      <protection locked="0"/>
    </xf>
    <xf numFmtId="164" fontId="0" fillId="32" borderId="10" xfId="0" applyNumberFormat="1" applyFill="1" applyBorder="1" applyAlignment="1" applyProtection="1">
      <alignment/>
      <protection locked="0"/>
    </xf>
    <xf numFmtId="164" fontId="5" fillId="32" borderId="10" xfId="0" applyNumberFormat="1" applyFont="1" applyFill="1" applyBorder="1" applyAlignment="1" applyProtection="1">
      <alignment/>
      <protection locked="0"/>
    </xf>
    <xf numFmtId="164" fontId="7" fillId="32" borderId="10" xfId="0" applyNumberFormat="1" applyFont="1" applyFill="1" applyBorder="1" applyAlignment="1" applyProtection="1" quotePrefix="1">
      <alignment horizontal="center" vertical="center" wrapText="1"/>
      <protection locked="0"/>
    </xf>
    <xf numFmtId="164" fontId="7" fillId="32" borderId="10" xfId="0" applyNumberFormat="1" applyFont="1" applyFill="1" applyBorder="1" applyAlignment="1" applyProtection="1">
      <alignment horizontal="center" vertical="center"/>
      <protection locked="0"/>
    </xf>
    <xf numFmtId="164" fontId="5" fillId="32" borderId="10" xfId="0" applyNumberFormat="1" applyFont="1" applyFill="1" applyBorder="1" applyAlignment="1" applyProtection="1">
      <alignment horizontal="right" vertical="center"/>
      <protection locked="0"/>
    </xf>
    <xf numFmtId="164" fontId="2" fillId="32" borderId="10" xfId="0" applyNumberFormat="1" applyFont="1" applyFill="1" applyBorder="1" applyAlignment="1" applyProtection="1" quotePrefix="1">
      <alignment horizontal="center" vertical="center" wrapText="1"/>
      <protection locked="0"/>
    </xf>
    <xf numFmtId="164" fontId="2" fillId="32" borderId="10" xfId="0" applyNumberFormat="1" applyFont="1" applyFill="1" applyBorder="1" applyAlignment="1" applyProtection="1">
      <alignment horizontal="center" vertical="center"/>
      <protection locked="0"/>
    </xf>
    <xf numFmtId="0" fontId="18" fillId="37" borderId="10" xfId="0" applyFont="1" applyFill="1" applyBorder="1" applyAlignment="1" applyProtection="1">
      <alignment horizontal="left" vertical="center" wrapText="1"/>
      <protection locked="0"/>
    </xf>
    <xf numFmtId="0" fontId="18" fillId="37" borderId="10" xfId="0" applyFont="1" applyFill="1" applyBorder="1" applyAlignment="1" applyProtection="1">
      <alignment wrapText="1"/>
      <protection locked="0"/>
    </xf>
    <xf numFmtId="0" fontId="20" fillId="37" borderId="10" xfId="0" applyFont="1" applyFill="1" applyBorder="1" applyAlignment="1" applyProtection="1">
      <alignment horizontal="left" vertical="center" wrapText="1"/>
      <protection locked="0"/>
    </xf>
    <xf numFmtId="0" fontId="20" fillId="37" borderId="10" xfId="0" applyFont="1" applyFill="1" applyBorder="1" applyAlignment="1" applyProtection="1">
      <alignment horizontal="left" vertical="center" wrapText="1"/>
      <protection locked="0"/>
    </xf>
    <xf numFmtId="0" fontId="67" fillId="37" borderId="10" xfId="0" applyFont="1" applyFill="1" applyBorder="1" applyAlignment="1" applyProtection="1">
      <alignment horizontal="left" vertical="center" wrapText="1"/>
      <protection locked="0"/>
    </xf>
    <xf numFmtId="0" fontId="55" fillId="32" borderId="10" xfId="0" applyFont="1" applyFill="1" applyBorder="1" applyAlignment="1" applyProtection="1">
      <alignment horizontal="left" vertical="center" wrapText="1"/>
      <protection locked="0"/>
    </xf>
    <xf numFmtId="9" fontId="37" fillId="37" borderId="10" xfId="53" applyFont="1" applyFill="1" applyBorder="1" applyAlignment="1" applyProtection="1">
      <alignment horizontal="center" vertical="center"/>
      <protection locked="0"/>
    </xf>
    <xf numFmtId="3" fontId="10" fillId="37" borderId="10" xfId="0" applyNumberFormat="1" applyFont="1" applyFill="1" applyBorder="1" applyAlignment="1" applyProtection="1">
      <alignment horizontal="right" vertical="center" wrapText="1"/>
      <protection locked="0"/>
    </xf>
    <xf numFmtId="3" fontId="8" fillId="37" borderId="10" xfId="0" applyNumberFormat="1" applyFont="1" applyFill="1" applyBorder="1" applyAlignment="1" applyProtection="1">
      <alignment horizontal="right" vertical="center" wrapText="1"/>
      <protection locked="0"/>
    </xf>
    <xf numFmtId="0" fontId="4" fillId="37" borderId="10" xfId="0" applyFont="1" applyFill="1" applyBorder="1" applyAlignment="1" applyProtection="1">
      <alignment horizontal="left" vertical="center"/>
      <protection locked="0"/>
    </xf>
    <xf numFmtId="0" fontId="16" fillId="0" borderId="10" xfId="0" applyFont="1" applyFill="1" applyBorder="1" applyAlignment="1" applyProtection="1">
      <alignment vertical="center" wrapText="1"/>
      <protection/>
    </xf>
    <xf numFmtId="0" fontId="0" fillId="35" borderId="0" xfId="0" applyFill="1" applyAlignment="1">
      <alignment vertical="top" wrapText="1"/>
    </xf>
    <xf numFmtId="0" fontId="46" fillId="36" borderId="0" xfId="0" applyFont="1" applyFill="1" applyBorder="1" applyAlignment="1" applyProtection="1">
      <alignment horizontal="center" vertical="center" wrapText="1"/>
      <protection/>
    </xf>
    <xf numFmtId="0" fontId="25" fillId="10" borderId="0" xfId="0" applyFont="1" applyFill="1" applyAlignment="1" applyProtection="1">
      <alignment horizontal="left" vertical="center" wrapText="1"/>
      <protection/>
    </xf>
    <xf numFmtId="0" fontId="16" fillId="0" borderId="10" xfId="0" applyFont="1" applyBorder="1" applyAlignment="1" applyProtection="1">
      <alignment vertical="center" wrapText="1"/>
      <protection/>
    </xf>
    <xf numFmtId="0" fontId="39" fillId="35" borderId="10" xfId="0" applyFont="1" applyFill="1" applyBorder="1" applyAlignment="1" applyProtection="1">
      <alignment horizontal="center" vertical="center" wrapText="1"/>
      <protection/>
    </xf>
    <xf numFmtId="0" fontId="3" fillId="36" borderId="0" xfId="0" applyFont="1" applyFill="1" applyBorder="1" applyAlignment="1" applyProtection="1">
      <alignment horizontal="center" vertical="center" wrapText="1"/>
      <protection/>
    </xf>
    <xf numFmtId="0" fontId="2" fillId="35" borderId="16" xfId="0" applyFont="1" applyFill="1" applyBorder="1" applyAlignment="1" applyProtection="1" quotePrefix="1">
      <alignment horizontal="center" vertical="center" wrapText="1"/>
      <protection/>
    </xf>
    <xf numFmtId="0" fontId="2" fillId="35" borderId="14" xfId="0" applyFont="1" applyFill="1" applyBorder="1" applyAlignment="1" applyProtection="1" quotePrefix="1">
      <alignment horizontal="center" vertical="center" wrapText="1"/>
      <protection/>
    </xf>
    <xf numFmtId="0" fontId="2" fillId="35"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protection/>
    </xf>
    <xf numFmtId="0" fontId="25" fillId="10" borderId="0" xfId="0" applyFont="1" applyFill="1" applyAlignment="1" applyProtection="1">
      <alignment horizontal="center" vertical="center" wrapText="1"/>
      <protection/>
    </xf>
    <xf numFmtId="0" fontId="2" fillId="35" borderId="12" xfId="0" applyFont="1" applyFill="1" applyBorder="1" applyAlignment="1" applyProtection="1">
      <alignment horizontal="left"/>
      <protection/>
    </xf>
    <xf numFmtId="0" fontId="2" fillId="35" borderId="15" xfId="0" applyFont="1" applyFill="1" applyBorder="1" applyAlignment="1" applyProtection="1">
      <alignment horizontal="left"/>
      <protection/>
    </xf>
    <xf numFmtId="0" fontId="2" fillId="35" borderId="12" xfId="0" applyFont="1" applyFill="1" applyBorder="1" applyAlignment="1" applyProtection="1">
      <alignment horizontal="left" vertical="center"/>
      <protection/>
    </xf>
    <xf numFmtId="0" fontId="2" fillId="35" borderId="15" xfId="0" applyFont="1" applyFill="1" applyBorder="1" applyAlignment="1" applyProtection="1">
      <alignment horizontal="left" vertical="center"/>
      <protection/>
    </xf>
    <xf numFmtId="0" fontId="61" fillId="0" borderId="10" xfId="0" applyFont="1" applyBorder="1" applyAlignment="1" applyProtection="1">
      <alignment horizontal="right" vertical="top" wrapText="1"/>
      <protection/>
    </xf>
    <xf numFmtId="0" fontId="61" fillId="0" borderId="10" xfId="0" applyFont="1" applyBorder="1" applyAlignment="1" applyProtection="1">
      <alignment wrapText="1"/>
      <protection/>
    </xf>
    <xf numFmtId="0" fontId="24" fillId="0" borderId="0" xfId="0" applyFont="1" applyAlignment="1" applyProtection="1">
      <alignment/>
      <protection/>
    </xf>
    <xf numFmtId="0" fontId="24" fillId="0" borderId="0" xfId="0" applyFont="1" applyAlignment="1" applyProtection="1">
      <alignment/>
      <protection/>
    </xf>
    <xf numFmtId="0" fontId="11" fillId="0" borderId="0" xfId="0" applyFont="1" applyBorder="1" applyAlignment="1" applyProtection="1">
      <alignment horizontal="left" vertical="center" wrapText="1"/>
      <protection/>
    </xf>
    <xf numFmtId="0" fontId="32" fillId="0" borderId="0" xfId="47" applyFont="1" applyBorder="1" applyAlignment="1" applyProtection="1">
      <alignment horizontal="left"/>
      <protection/>
    </xf>
    <xf numFmtId="49" fontId="61" fillId="37" borderId="12" xfId="0" applyNumberFormat="1" applyFont="1" applyFill="1" applyBorder="1" applyAlignment="1" applyProtection="1">
      <alignment horizontal="left" vertical="top" wrapText="1"/>
      <protection locked="0"/>
    </xf>
    <xf numFmtId="49" fontId="61" fillId="37" borderId="17" xfId="0" applyNumberFormat="1" applyFont="1" applyFill="1" applyBorder="1" applyAlignment="1" applyProtection="1">
      <alignment horizontal="left" vertical="top" wrapText="1"/>
      <protection locked="0"/>
    </xf>
    <xf numFmtId="49" fontId="61" fillId="37" borderId="15" xfId="0" applyNumberFormat="1" applyFont="1" applyFill="1" applyBorder="1" applyAlignment="1" applyProtection="1">
      <alignment horizontal="left" vertical="top" wrapText="1"/>
      <protection locked="0"/>
    </xf>
    <xf numFmtId="6" fontId="61" fillId="37" borderId="12" xfId="0" applyNumberFormat="1" applyFont="1" applyFill="1" applyBorder="1" applyAlignment="1" applyProtection="1">
      <alignment horizontal="left" vertical="top" wrapText="1"/>
      <protection locked="0"/>
    </xf>
    <xf numFmtId="0" fontId="61" fillId="37" borderId="17" xfId="0" applyFont="1" applyFill="1" applyBorder="1" applyAlignment="1" applyProtection="1">
      <alignment horizontal="left" vertical="top" wrapText="1"/>
      <protection locked="0"/>
    </xf>
    <xf numFmtId="0" fontId="61" fillId="37" borderId="15" xfId="0" applyFont="1" applyFill="1" applyBorder="1" applyAlignment="1" applyProtection="1">
      <alignment horizontal="left" vertical="top" wrapText="1"/>
      <protection locked="0"/>
    </xf>
    <xf numFmtId="0" fontId="5" fillId="0" borderId="0" xfId="0" applyFont="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0" fontId="30" fillId="0" borderId="0" xfId="0" applyFont="1" applyFill="1" applyBorder="1" applyAlignment="1" applyProtection="1">
      <alignment horizontal="left" vertical="center" wrapText="1"/>
      <protection/>
    </xf>
    <xf numFmtId="0" fontId="35" fillId="0" borderId="0" xfId="0" applyFont="1" applyBorder="1" applyAlignment="1" applyProtection="1">
      <alignment horizontal="left" vertical="center"/>
      <protection/>
    </xf>
    <xf numFmtId="0" fontId="35" fillId="0" borderId="18" xfId="0" applyFont="1" applyBorder="1" applyAlignment="1" applyProtection="1">
      <alignment horizontal="left" vertical="center"/>
      <protection/>
    </xf>
    <xf numFmtId="0" fontId="53" fillId="37" borderId="10" xfId="0" applyFont="1" applyFill="1" applyBorder="1" applyAlignment="1" applyProtection="1">
      <alignment horizontal="center" vertical="center"/>
      <protection/>
    </xf>
    <xf numFmtId="0" fontId="61" fillId="37" borderId="12" xfId="0" applyFont="1" applyFill="1" applyBorder="1" applyAlignment="1" applyProtection="1">
      <alignment horizontal="left" vertical="top" wrapText="1"/>
      <protection locked="0"/>
    </xf>
    <xf numFmtId="0" fontId="2" fillId="35" borderId="16"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2" fillId="35" borderId="16" xfId="0" applyFont="1" applyFill="1" applyBorder="1" applyAlignment="1" applyProtection="1">
      <alignment horizontal="left" vertical="center"/>
      <protection/>
    </xf>
    <xf numFmtId="0" fontId="2" fillId="35" borderId="11"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7" fillId="35" borderId="16" xfId="0"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3" fontId="7" fillId="35" borderId="12" xfId="0" applyNumberFormat="1" applyFont="1" applyFill="1" applyBorder="1" applyAlignment="1" applyProtection="1">
      <alignment horizontal="center" vertical="center" wrapText="1"/>
      <protection/>
    </xf>
    <xf numFmtId="3" fontId="7" fillId="35" borderId="17" xfId="0" applyNumberFormat="1" applyFont="1" applyFill="1" applyBorder="1" applyAlignment="1" applyProtection="1">
      <alignment horizontal="center" vertical="center" wrapText="1"/>
      <protection/>
    </xf>
    <xf numFmtId="3" fontId="7" fillId="35" borderId="15" xfId="0" applyNumberFormat="1" applyFont="1" applyFill="1" applyBorder="1" applyAlignment="1" applyProtection="1">
      <alignment horizontal="center" vertical="center" wrapText="1"/>
      <protection/>
    </xf>
    <xf numFmtId="3" fontId="7" fillId="35" borderId="16" xfId="0" applyNumberFormat="1" applyFont="1" applyFill="1" applyBorder="1" applyAlignment="1" applyProtection="1">
      <alignment horizontal="center" vertical="center" wrapText="1"/>
      <protection/>
    </xf>
    <xf numFmtId="3" fontId="7" fillId="35" borderId="14" xfId="0" applyNumberFormat="1"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3" fontId="21" fillId="37" borderId="12" xfId="0" applyNumberFormat="1" applyFont="1" applyFill="1" applyBorder="1" applyAlignment="1" applyProtection="1">
      <alignment horizontal="left" vertical="center"/>
      <protection locked="0"/>
    </xf>
    <xf numFmtId="3" fontId="21" fillId="37" borderId="15" xfId="0" applyNumberFormat="1" applyFont="1" applyFill="1" applyBorder="1" applyAlignment="1" applyProtection="1">
      <alignment horizontal="left" vertical="center"/>
      <protection locked="0"/>
    </xf>
    <xf numFmtId="0" fontId="21" fillId="35" borderId="10" xfId="0" applyFont="1" applyFill="1" applyBorder="1" applyAlignment="1" applyProtection="1">
      <alignment horizontal="left"/>
      <protection/>
    </xf>
    <xf numFmtId="0" fontId="7" fillId="35" borderId="12" xfId="0" applyFont="1" applyFill="1" applyBorder="1" applyAlignment="1" applyProtection="1">
      <alignment horizontal="center" vertical="center" wrapText="1"/>
      <protection/>
    </xf>
    <xf numFmtId="0" fontId="7" fillId="35" borderId="17" xfId="0"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xf>
    <xf numFmtId="3" fontId="2" fillId="35" borderId="12" xfId="0" applyNumberFormat="1" applyFont="1" applyFill="1" applyBorder="1" applyAlignment="1" applyProtection="1">
      <alignment horizontal="center" vertical="center" wrapText="1"/>
      <protection/>
    </xf>
    <xf numFmtId="3" fontId="2" fillId="35" borderId="17" xfId="0" applyNumberFormat="1" applyFont="1" applyFill="1" applyBorder="1" applyAlignment="1" applyProtection="1">
      <alignment horizontal="center" vertical="center" wrapText="1"/>
      <protection/>
    </xf>
    <xf numFmtId="3" fontId="2" fillId="35" borderId="15"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protection/>
    </xf>
    <xf numFmtId="0" fontId="2" fillId="35" borderId="19"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3" fontId="2" fillId="35" borderId="10" xfId="0" applyNumberFormat="1" applyFont="1" applyFill="1" applyBorder="1" applyAlignment="1" applyProtection="1">
      <alignment horizontal="center" vertical="center" wrapText="1"/>
      <protection/>
    </xf>
    <xf numFmtId="3" fontId="7" fillId="35" borderId="11" xfId="0" applyNumberFormat="1" applyFont="1" applyFill="1" applyBorder="1" applyAlignment="1" applyProtection="1">
      <alignment horizontal="center" vertical="center" wrapText="1"/>
      <protection/>
    </xf>
    <xf numFmtId="0" fontId="7" fillId="35" borderId="20" xfId="0" applyFont="1" applyFill="1" applyBorder="1" applyAlignment="1" applyProtection="1">
      <alignment horizontal="left" vertical="center" wrapText="1"/>
      <protection/>
    </xf>
    <xf numFmtId="0" fontId="7" fillId="35" borderId="21" xfId="0" applyFont="1" applyFill="1" applyBorder="1" applyAlignment="1" applyProtection="1">
      <alignment horizontal="left" vertical="center" wrapText="1"/>
      <protection/>
    </xf>
    <xf numFmtId="0" fontId="7" fillId="35" borderId="22" xfId="0" applyFont="1" applyFill="1" applyBorder="1" applyAlignment="1" applyProtection="1">
      <alignment horizontal="left" vertical="center" wrapText="1"/>
      <protection/>
    </xf>
    <xf numFmtId="0" fontId="7" fillId="35" borderId="18" xfId="0" applyFont="1" applyFill="1" applyBorder="1" applyAlignment="1" applyProtection="1">
      <alignment horizontal="left" vertical="center" wrapText="1"/>
      <protection/>
    </xf>
    <xf numFmtId="0" fontId="7" fillId="35" borderId="19" xfId="0" applyFont="1" applyFill="1" applyBorder="1" applyAlignment="1" applyProtection="1">
      <alignment horizontal="left" vertical="center" wrapText="1"/>
      <protection/>
    </xf>
    <xf numFmtId="0" fontId="7" fillId="35" borderId="23" xfId="0" applyFont="1" applyFill="1" applyBorder="1" applyAlignment="1" applyProtection="1">
      <alignment horizontal="left" vertical="center" wrapText="1"/>
      <protection/>
    </xf>
    <xf numFmtId="0" fontId="0" fillId="35" borderId="10" xfId="0" applyFill="1" applyBorder="1" applyAlignment="1" applyProtection="1">
      <alignment vertical="center" wrapText="1"/>
      <protection/>
    </xf>
    <xf numFmtId="3" fontId="2" fillId="35" borderId="16" xfId="0" applyNumberFormat="1" applyFont="1" applyFill="1" applyBorder="1" applyAlignment="1" applyProtection="1">
      <alignment horizontal="center" vertical="center" wrapText="1"/>
      <protection/>
    </xf>
    <xf numFmtId="3" fontId="2" fillId="35" borderId="11" xfId="0" applyNumberFormat="1" applyFont="1" applyFill="1" applyBorder="1" applyAlignment="1" applyProtection="1">
      <alignment horizontal="center" vertical="center" wrapText="1"/>
      <protection/>
    </xf>
    <xf numFmtId="3" fontId="2" fillId="35" borderId="14" xfId="0" applyNumberFormat="1" applyFont="1" applyFill="1" applyBorder="1" applyAlignment="1" applyProtection="1">
      <alignment horizontal="center" vertical="center" wrapText="1"/>
      <protection/>
    </xf>
    <xf numFmtId="0" fontId="0" fillId="35" borderId="12" xfId="0" applyFill="1" applyBorder="1" applyAlignment="1" applyProtection="1">
      <alignment horizontal="left" vertical="center" wrapText="1"/>
      <protection/>
    </xf>
    <xf numFmtId="0" fontId="0" fillId="35" borderId="15" xfId="0" applyFill="1" applyBorder="1" applyAlignment="1" applyProtection="1">
      <alignment horizontal="left" vertical="center" wrapText="1"/>
      <protection/>
    </xf>
    <xf numFmtId="3" fontId="7" fillId="35" borderId="10" xfId="0" applyNumberFormat="1" applyFont="1" applyFill="1" applyBorder="1" applyAlignment="1" applyProtection="1">
      <alignment horizontal="center" vertical="center" wrapText="1"/>
      <protection/>
    </xf>
    <xf numFmtId="3" fontId="7" fillId="0" borderId="16" xfId="0" applyNumberFormat="1" applyFont="1" applyFill="1" applyBorder="1" applyAlignment="1" applyProtection="1">
      <alignment horizontal="right" vertical="center" wrapText="1"/>
      <protection locked="0"/>
    </xf>
    <xf numFmtId="3" fontId="7" fillId="0" borderId="11"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37" borderId="16" xfId="0" applyNumberFormat="1" applyFont="1" applyFill="1" applyBorder="1" applyAlignment="1" applyProtection="1">
      <alignment horizontal="right" vertical="center"/>
      <protection locked="0"/>
    </xf>
    <xf numFmtId="3" fontId="7" fillId="37" borderId="11" xfId="0" applyNumberFormat="1" applyFont="1" applyFill="1" applyBorder="1" applyAlignment="1" applyProtection="1">
      <alignment horizontal="right" vertical="center"/>
      <protection locked="0"/>
    </xf>
    <xf numFmtId="3" fontId="7" fillId="37" borderId="14" xfId="0" applyNumberFormat="1" applyFont="1" applyFill="1" applyBorder="1" applyAlignment="1" applyProtection="1">
      <alignment horizontal="right" vertical="center"/>
      <protection locked="0"/>
    </xf>
    <xf numFmtId="0" fontId="35" fillId="0" borderId="13" xfId="0" applyFont="1" applyBorder="1" applyAlignment="1" applyProtection="1">
      <alignment horizontal="justify" vertical="center"/>
      <protection/>
    </xf>
    <xf numFmtId="0" fontId="64" fillId="37" borderId="12" xfId="0" applyFont="1" applyFill="1" applyBorder="1" applyAlignment="1" applyProtection="1">
      <alignment horizontal="left" vertical="center"/>
      <protection locked="0"/>
    </xf>
    <xf numFmtId="0" fontId="64" fillId="37" borderId="17" xfId="0" applyFont="1" applyFill="1" applyBorder="1" applyAlignment="1" applyProtection="1">
      <alignment horizontal="left" vertical="center"/>
      <protection locked="0"/>
    </xf>
    <xf numFmtId="0" fontId="64" fillId="37" borderId="15" xfId="0" applyFont="1" applyFill="1" applyBorder="1" applyAlignment="1" applyProtection="1">
      <alignment horizontal="left" vertical="center"/>
      <protection locked="0"/>
    </xf>
    <xf numFmtId="0" fontId="7" fillId="34" borderId="16" xfId="0" applyFont="1" applyFill="1" applyBorder="1" applyAlignment="1" applyProtection="1">
      <alignment horizontal="center" vertical="center" wrapText="1"/>
      <protection/>
    </xf>
    <xf numFmtId="0" fontId="7" fillId="34" borderId="14"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protection/>
    </xf>
    <xf numFmtId="0" fontId="35" fillId="0" borderId="13" xfId="0" applyFont="1" applyBorder="1" applyAlignment="1" applyProtection="1">
      <alignment vertical="center"/>
      <protection/>
    </xf>
    <xf numFmtId="0" fontId="7" fillId="34" borderId="12"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21" fillId="37" borderId="10"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8" fillId="0" borderId="12"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35" fillId="0" borderId="0" xfId="0" applyFont="1" applyAlignment="1" applyProtection="1">
      <alignment horizontal="justify" vertical="center"/>
      <protection/>
    </xf>
    <xf numFmtId="0" fontId="7" fillId="34" borderId="12" xfId="0" applyFont="1" applyFill="1" applyBorder="1" applyAlignment="1" applyProtection="1">
      <alignment horizontal="left" vertical="center"/>
      <protection/>
    </xf>
    <xf numFmtId="0" fontId="7" fillId="34" borderId="17" xfId="0" applyFont="1" applyFill="1" applyBorder="1" applyAlignment="1" applyProtection="1">
      <alignment horizontal="left" vertical="center"/>
      <protection/>
    </xf>
    <xf numFmtId="0" fontId="7" fillId="34" borderId="15" xfId="0" applyFont="1" applyFill="1" applyBorder="1" applyAlignment="1" applyProtection="1">
      <alignment horizontal="left" vertical="center"/>
      <protection/>
    </xf>
    <xf numFmtId="0" fontId="61" fillId="37" borderId="12" xfId="0" applyNumberFormat="1" applyFont="1" applyFill="1" applyBorder="1" applyAlignment="1" applyProtection="1">
      <alignment horizontal="left" vertical="top" wrapText="1"/>
      <protection locked="0"/>
    </xf>
    <xf numFmtId="0" fontId="61" fillId="37" borderId="17" xfId="0" applyNumberFormat="1" applyFont="1" applyFill="1" applyBorder="1" applyAlignment="1" applyProtection="1">
      <alignment horizontal="left" vertical="top" wrapText="1"/>
      <protection locked="0"/>
    </xf>
    <xf numFmtId="0" fontId="61" fillId="37" borderId="15" xfId="0" applyNumberFormat="1" applyFont="1" applyFill="1" applyBorder="1" applyAlignment="1" applyProtection="1">
      <alignment horizontal="left" vertical="top" wrapText="1"/>
      <protection locked="0"/>
    </xf>
  </cellXfs>
  <cellStyles count="48">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Incorrecto" xfId="48"/>
    <cellStyle name="Currency" xfId="49"/>
    <cellStyle name="Currency [0]" xfId="50"/>
    <cellStyle name="Neutro" xfId="51"/>
    <cellStyle name="Nota" xfId="52"/>
    <cellStyle name="Percent" xfId="53"/>
    <cellStyle name="Saída" xfId="54"/>
    <cellStyle name="Comma [0]" xfId="55"/>
    <cellStyle name="Texto de Aviso" xfId="56"/>
    <cellStyle name="Texto explicativo" xfId="57"/>
    <cellStyle name="Título" xfId="58"/>
    <cellStyle name="Total" xfId="59"/>
    <cellStyle name="Verificar Célula"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6"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2"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1"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3"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10"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8"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4"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E26"/>
  <sheetViews>
    <sheetView showGridLines="0" zoomScale="70" zoomScaleNormal="70" zoomScalePageLayoutView="0" workbookViewId="0" topLeftCell="A10">
      <selection activeCell="B5" sqref="B5"/>
    </sheetView>
  </sheetViews>
  <sheetFormatPr defaultColWidth="9.140625" defaultRowHeight="15"/>
  <cols>
    <col min="1" max="1" width="33.421875" style="172" customWidth="1"/>
    <col min="2" max="2" width="43.7109375" style="172" customWidth="1"/>
    <col min="3" max="3" width="73.7109375" style="172" customWidth="1"/>
    <col min="4" max="5" width="0" style="172" hidden="1" customWidth="1"/>
    <col min="6" max="6" width="22.421875" style="172" hidden="1" customWidth="1"/>
    <col min="7" max="7" width="18.00390625" style="172" hidden="1" customWidth="1"/>
    <col min="8" max="14" width="0" style="172" hidden="1" customWidth="1"/>
    <col min="15" max="16384" width="9.140625" style="172" customWidth="1"/>
  </cols>
  <sheetData>
    <row r="1" spans="1:14" s="21" customFormat="1" ht="116.25" customHeight="1">
      <c r="A1" s="112"/>
      <c r="B1" s="236" t="str">
        <f>Translation!$A$31</f>
        <v>Plan Insular de Acción de Energía Sostenible  (ISEAP)</v>
      </c>
      <c r="C1" s="236"/>
      <c r="D1" s="82"/>
      <c r="E1" s="82"/>
      <c r="F1" s="82"/>
      <c r="G1" s="82"/>
      <c r="H1" s="82"/>
      <c r="I1" s="82"/>
      <c r="J1" s="82"/>
      <c r="K1" s="82"/>
      <c r="L1" s="82"/>
      <c r="M1" s="82"/>
      <c r="N1" s="82"/>
    </row>
    <row r="2" spans="1:14" s="21" customFormat="1" ht="28.5" customHeight="1">
      <c r="A2" s="237" t="s">
        <v>202</v>
      </c>
      <c r="B2" s="237"/>
      <c r="C2" s="113"/>
      <c r="D2" s="77"/>
      <c r="E2" s="77"/>
      <c r="F2" s="78" t="str">
        <f>Translation!$A$10</f>
        <v>Isla</v>
      </c>
      <c r="G2" s="79" t="str">
        <f>'Start here'!$B$5</f>
        <v>Tenerife</v>
      </c>
      <c r="H2" s="81"/>
      <c r="I2" s="81"/>
      <c r="J2" s="81"/>
      <c r="K2" s="81"/>
      <c r="L2" s="81"/>
      <c r="M2" s="81"/>
      <c r="N2" s="81"/>
    </row>
    <row r="4" spans="1:31" ht="30" customHeight="1">
      <c r="A4" s="171" t="str">
        <f>Translation!A9</f>
        <v>Idioma</v>
      </c>
      <c r="B4" s="102" t="s">
        <v>1321</v>
      </c>
      <c r="D4" s="46" t="str">
        <f>Translation!B6</f>
        <v>EN</v>
      </c>
      <c r="E4" s="46" t="str">
        <f>Translation!C6</f>
        <v>PT</v>
      </c>
      <c r="F4" s="46" t="str">
        <f>Translation!D6</f>
        <v>ES</v>
      </c>
      <c r="G4" s="46" t="str">
        <f>Translation!E6</f>
        <v>FR</v>
      </c>
      <c r="H4" s="46" t="str">
        <f>Translation!F6</f>
        <v>GR</v>
      </c>
      <c r="I4" s="46" t="str">
        <f>Translation!G6</f>
        <v>SW</v>
      </c>
      <c r="J4" s="46" t="str">
        <f>Translation!H6</f>
        <v>DK</v>
      </c>
      <c r="K4" s="46" t="str">
        <f>Translation!I6</f>
        <v>IT</v>
      </c>
      <c r="L4" s="46" t="str">
        <f>Translation!J6</f>
        <v>EST</v>
      </c>
      <c r="M4" s="46" t="str">
        <f>Translation!K6</f>
        <v>….</v>
      </c>
      <c r="N4" s="46" t="str">
        <f>Translation!L6</f>
        <v>…..</v>
      </c>
      <c r="O4" s="46"/>
      <c r="P4" s="46"/>
      <c r="Q4" s="46"/>
      <c r="R4" s="46"/>
      <c r="S4" s="46"/>
      <c r="T4" s="46"/>
      <c r="U4" s="46"/>
      <c r="V4" s="46"/>
      <c r="W4" s="46"/>
      <c r="X4" s="46"/>
      <c r="Y4" s="46"/>
      <c r="Z4" s="46"/>
      <c r="AA4" s="46"/>
      <c r="AB4" s="46"/>
      <c r="AC4" s="46"/>
      <c r="AD4" s="46"/>
      <c r="AE4" s="46"/>
    </row>
    <row r="5" spans="1:2" s="173" customFormat="1" ht="30" customHeight="1">
      <c r="A5" s="49" t="str">
        <f>Translation!A10</f>
        <v>Isla</v>
      </c>
      <c r="B5" s="229" t="s">
        <v>1178</v>
      </c>
    </row>
    <row r="6" spans="1:2" s="173" customFormat="1" ht="30" customHeight="1">
      <c r="A6" s="48" t="str">
        <f>Translation!A12</f>
        <v>Año base</v>
      </c>
      <c r="B6" s="229">
        <v>2005</v>
      </c>
    </row>
    <row r="7" spans="1:6" s="173" customFormat="1" ht="30" customHeight="1">
      <c r="A7" s="48" t="str">
        <f>Translation!A13</f>
        <v>Método de cálculo de CO2</v>
      </c>
      <c r="B7" s="103" t="s">
        <v>974</v>
      </c>
      <c r="D7" s="46" t="s">
        <v>974</v>
      </c>
      <c r="E7" s="46" t="s">
        <v>973</v>
      </c>
      <c r="F7" s="47" t="str">
        <f>IF(B7=D7,Translation!A14,Translation!A15)</f>
        <v>Los factores de emisión del IPCC</v>
      </c>
    </row>
    <row r="8" spans="1:7" s="173" customFormat="1" ht="30" customHeight="1">
      <c r="A8" s="48" t="str">
        <f>Translation!A16</f>
        <v>Unidades de reporte de emisiones</v>
      </c>
      <c r="B8" s="103" t="s">
        <v>1233</v>
      </c>
      <c r="D8" s="46" t="s">
        <v>1233</v>
      </c>
      <c r="E8" s="46" t="s">
        <v>1234</v>
      </c>
      <c r="F8" s="47" t="str">
        <f>IF(B8=D8,Translation!A17,Translation!A18)</f>
        <v>[t CO2]</v>
      </c>
      <c r="G8" s="47" t="str">
        <f>IF(B8=D8,Translation!A19,Translation!A20)</f>
        <v>[t CO2/MWh]</v>
      </c>
    </row>
    <row r="9" s="46" customFormat="1" ht="19.5" customHeight="1"/>
    <row r="10" s="174" customFormat="1" ht="15"/>
    <row r="11" spans="1:3" ht="15.75">
      <c r="A11" s="199" t="str">
        <f>Translation!A23</f>
        <v>Hoja</v>
      </c>
      <c r="B11" s="239" t="str">
        <f>Translation!A24</f>
        <v>Contenido</v>
      </c>
      <c r="C11" s="239"/>
    </row>
    <row r="12" spans="1:3" ht="15.75">
      <c r="A12" s="197" t="s">
        <v>972</v>
      </c>
      <c r="B12" s="238" t="str">
        <f>Translation!A25</f>
        <v>Tiene por objeto permitir la traducción de las tablas.</v>
      </c>
      <c r="C12" s="238"/>
    </row>
    <row r="13" spans="1:3" ht="15.75">
      <c r="A13" s="197" t="s">
        <v>971</v>
      </c>
      <c r="B13" s="234" t="str">
        <f>Translation!A26</f>
        <v>Para insertar los factores de emisión de CO2 para el cálculo de las emisiones.</v>
      </c>
      <c r="C13" s="234"/>
    </row>
    <row r="14" spans="1:3" ht="15.75">
      <c r="A14" s="197" t="s">
        <v>1228</v>
      </c>
      <c r="B14" s="234" t="str">
        <f>Translation!A27</f>
        <v>Para establecer los objetivos ISEAP, visión a largo plazo y los aspectos organizativos y financieros.</v>
      </c>
      <c r="C14" s="234"/>
    </row>
    <row r="15" spans="1:3" ht="15.75">
      <c r="A15" s="197" t="s">
        <v>1229</v>
      </c>
      <c r="B15" s="234" t="str">
        <f>Translation!A28</f>
        <v>Para presentar el balance de energía de base y el inventario de emisiones de CO2.</v>
      </c>
      <c r="C15" s="234"/>
    </row>
    <row r="16" spans="1:3" ht="15.75">
      <c r="A16" s="197" t="s">
        <v>578</v>
      </c>
      <c r="B16" s="238" t="str">
        <f>Translation!A29</f>
        <v>Para presentar el balance de energía del plan en 2020 y el inventario de emisiones de CO2.</v>
      </c>
      <c r="C16" s="238"/>
    </row>
    <row r="17" spans="1:3" ht="15.75">
      <c r="A17" s="197" t="s">
        <v>1230</v>
      </c>
      <c r="B17" s="238" t="str">
        <f>Translation!A30</f>
        <v>Para presentar la lista de las acciones de energía sostenible, la inversión y la reducción de las emisiones de CO2.</v>
      </c>
      <c r="C17" s="238"/>
    </row>
    <row r="19" ht="15" hidden="1"/>
    <row r="20" ht="15" hidden="1"/>
    <row r="21" ht="15" hidden="1"/>
    <row r="22" ht="15" hidden="1"/>
    <row r="23" spans="1:14" ht="15">
      <c r="A23" s="209"/>
      <c r="B23" s="209"/>
      <c r="C23" s="209"/>
      <c r="D23" s="210"/>
      <c r="E23" s="210"/>
      <c r="F23" s="210"/>
      <c r="G23" s="210"/>
      <c r="H23" s="210"/>
      <c r="I23" s="210"/>
      <c r="J23" s="210"/>
      <c r="K23" s="210"/>
      <c r="L23" s="210"/>
      <c r="M23" s="210"/>
      <c r="N23" s="210"/>
    </row>
    <row r="24" spans="1:14" s="212" customFormat="1" ht="185.25" customHeight="1">
      <c r="A24" s="235" t="str">
        <f>Translation!A213</f>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4" s="235"/>
      <c r="C24" s="235"/>
      <c r="D24" s="211"/>
      <c r="E24" s="211"/>
      <c r="F24" s="211"/>
      <c r="G24" s="211"/>
      <c r="H24" s="211"/>
      <c r="I24" s="211"/>
      <c r="J24" s="211"/>
      <c r="K24" s="211"/>
      <c r="L24" s="211"/>
      <c r="M24" s="211"/>
      <c r="N24" s="211"/>
    </row>
    <row r="25" spans="1:14" s="212" customFormat="1" ht="213.75" customHeight="1">
      <c r="A25" s="235" t="str">
        <f>Translation!A214</f>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5" s="235"/>
      <c r="C25" s="235"/>
      <c r="D25" s="211"/>
      <c r="E25" s="211"/>
      <c r="F25" s="211"/>
      <c r="G25" s="211"/>
      <c r="H25" s="211"/>
      <c r="I25" s="211"/>
      <c r="J25" s="211"/>
      <c r="K25" s="211"/>
      <c r="L25" s="211"/>
      <c r="M25" s="211"/>
      <c r="N25" s="211"/>
    </row>
    <row r="26" spans="1:14" s="212" customFormat="1" ht="205.5" customHeight="1">
      <c r="A26" s="235" t="str">
        <f>Translation!A215</f>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6" s="235"/>
      <c r="C26" s="235"/>
      <c r="D26" s="211"/>
      <c r="E26" s="211"/>
      <c r="F26" s="211"/>
      <c r="G26" s="211"/>
      <c r="H26" s="211"/>
      <c r="I26" s="211"/>
      <c r="J26" s="211"/>
      <c r="K26" s="211"/>
      <c r="L26" s="211"/>
      <c r="M26" s="211"/>
      <c r="N26" s="211"/>
    </row>
  </sheetData>
  <sheetProtection/>
  <mergeCells count="12">
    <mergeCell ref="B12:C12"/>
    <mergeCell ref="B13:C13"/>
    <mergeCell ref="B14:C14"/>
    <mergeCell ref="B15:C15"/>
    <mergeCell ref="A24:C24"/>
    <mergeCell ref="A25:C25"/>
    <mergeCell ref="A26:C26"/>
    <mergeCell ref="B1:C1"/>
    <mergeCell ref="A2:B2"/>
    <mergeCell ref="B16:C16"/>
    <mergeCell ref="B17:C17"/>
    <mergeCell ref="B11:C11"/>
  </mergeCells>
  <dataValidations count="3">
    <dataValidation type="list" allowBlank="1" showInputMessage="1" showErrorMessage="1" sqref="B8">
      <formula1>$D$8:$E$8</formula1>
    </dataValidation>
    <dataValidation type="list" allowBlank="1" showInputMessage="1" showErrorMessage="1" sqref="B7">
      <formula1>$D$7:$E$7</formula1>
    </dataValidation>
    <dataValidation type="list" allowBlank="1" showInputMessage="1" showErrorMessage="1" sqref="B4">
      <formula1>$D$4:$N$4</formula1>
    </dataValidation>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15"/>
  <sheetViews>
    <sheetView showGridLines="0" zoomScale="80" zoomScaleNormal="80" zoomScalePageLayoutView="0" workbookViewId="0" topLeftCell="A52">
      <selection activeCell="D87" sqref="D87"/>
    </sheetView>
  </sheetViews>
  <sheetFormatPr defaultColWidth="42.00390625" defaultRowHeight="15"/>
  <cols>
    <col min="1" max="1" width="42.00390625" style="13" customWidth="1"/>
    <col min="2" max="2" width="42.00390625" style="14" customWidth="1"/>
    <col min="3" max="16384" width="42.00390625" style="15" customWidth="1"/>
  </cols>
  <sheetData>
    <row r="1" spans="1:12" s="21" customFormat="1" ht="116.25" customHeight="1">
      <c r="A1" s="240" t="str">
        <f>Translation!$A$31</f>
        <v>Plan Insular de Acción de Energía Sostenible  (ISEAP)</v>
      </c>
      <c r="B1" s="240"/>
      <c r="C1" s="240"/>
      <c r="D1" s="240"/>
      <c r="E1" s="240"/>
      <c r="F1" s="240"/>
      <c r="G1" s="240"/>
      <c r="H1" s="240"/>
      <c r="I1" s="240"/>
      <c r="J1" s="240"/>
      <c r="K1" s="240"/>
      <c r="L1" s="240"/>
    </row>
    <row r="2" spans="1:12" s="21" customFormat="1" ht="28.5" customHeight="1">
      <c r="A2" s="237" t="s">
        <v>202</v>
      </c>
      <c r="B2" s="237"/>
      <c r="C2" s="77"/>
      <c r="D2" s="77"/>
      <c r="E2" s="77"/>
      <c r="F2" s="78"/>
      <c r="G2" s="79"/>
      <c r="H2" s="81"/>
      <c r="I2" s="81"/>
      <c r="J2" s="81"/>
      <c r="K2" s="81"/>
      <c r="L2" s="81"/>
    </row>
    <row r="3" spans="1:7" s="22" customFormat="1" ht="28.5" customHeight="1">
      <c r="A3" s="83"/>
      <c r="B3" s="83"/>
      <c r="C3" s="84"/>
      <c r="D3" s="84"/>
      <c r="E3" s="84"/>
      <c r="F3" s="76"/>
      <c r="G3" s="72"/>
    </row>
    <row r="4" spans="1:12" s="3" customFormat="1" ht="29.25" customHeight="1">
      <c r="A4" s="1" t="str">
        <f>A7</f>
        <v>Tabla de traducción</v>
      </c>
      <c r="B4" s="2"/>
      <c r="C4" s="2"/>
      <c r="D4" s="2"/>
      <c r="E4" s="2"/>
      <c r="F4" s="2"/>
      <c r="G4" s="2"/>
      <c r="H4" s="2"/>
      <c r="I4" s="2"/>
      <c r="J4" s="2"/>
      <c r="K4" s="2"/>
      <c r="L4" s="2"/>
    </row>
    <row r="5" spans="1:12" s="6" customFormat="1" ht="18.75" customHeight="1">
      <c r="A5" s="4" t="str">
        <f>A8</f>
        <v>Escriba su código de idioma en una celda de color verde claro, llenar la traducción de cada elemento de la columna de abajo y ponga el código de su idioma en la celda de color azul oscuro de la primera columna:</v>
      </c>
      <c r="B5" s="5"/>
      <c r="C5" s="5"/>
      <c r="D5" s="5"/>
      <c r="E5" s="5"/>
      <c r="F5" s="5"/>
      <c r="G5" s="5"/>
      <c r="H5" s="5"/>
      <c r="I5" s="5"/>
      <c r="J5" s="5"/>
      <c r="K5" s="5"/>
      <c r="L5" s="5"/>
    </row>
    <row r="6" spans="1:12" s="8" customFormat="1" ht="34.5" customHeight="1">
      <c r="A6" s="192" t="str">
        <f>'Start here'!B4</f>
        <v>ES</v>
      </c>
      <c r="B6" s="7" t="s">
        <v>1319</v>
      </c>
      <c r="C6" s="7" t="s">
        <v>1320</v>
      </c>
      <c r="D6" s="7" t="s">
        <v>1321</v>
      </c>
      <c r="E6" s="7" t="s">
        <v>1322</v>
      </c>
      <c r="F6" s="7" t="s">
        <v>1323</v>
      </c>
      <c r="G6" s="7" t="s">
        <v>1324</v>
      </c>
      <c r="H6" s="7" t="s">
        <v>1325</v>
      </c>
      <c r="I6" s="7" t="s">
        <v>1326</v>
      </c>
      <c r="J6" s="7" t="s">
        <v>1536</v>
      </c>
      <c r="K6" s="7" t="s">
        <v>1328</v>
      </c>
      <c r="L6" s="7" t="s">
        <v>1329</v>
      </c>
    </row>
    <row r="7" spans="1:12" s="10" customFormat="1" ht="12">
      <c r="A7" s="20" t="str">
        <f>IF($A$6=$B$6,B7,"")&amp;IF($A$6=$C$6,C7,"")&amp;IF($A$6=$D$6,D7,"")&amp;IF($A$6=$E$6,E7,"")&amp;IF($A$6=$F$6,F7,"")&amp;IF($A$6=$G$6,G7,"")&amp;IF($A$6=$H$6,H7,"")&amp;IF($A$6=$I$6,I7,"")&amp;IF($A$6=$J$6,J7,"")&amp;IF($A$6=$K$6,K7,"")&amp;IF($A$6=$L$6,L7,"")</f>
        <v>Tabla de traducción</v>
      </c>
      <c r="B7" s="224" t="s">
        <v>1330</v>
      </c>
      <c r="C7" s="224" t="s">
        <v>1331</v>
      </c>
      <c r="D7" s="224" t="s">
        <v>199</v>
      </c>
      <c r="E7" s="224" t="s">
        <v>457</v>
      </c>
      <c r="F7" s="224" t="s">
        <v>1600</v>
      </c>
      <c r="G7" s="224" t="s">
        <v>1136</v>
      </c>
      <c r="H7" s="224" t="s">
        <v>1482</v>
      </c>
      <c r="I7" s="224" t="s">
        <v>896</v>
      </c>
      <c r="J7" s="224" t="s">
        <v>1537</v>
      </c>
      <c r="K7" s="224"/>
      <c r="L7" s="224"/>
    </row>
    <row r="8" spans="1:12" s="10" customFormat="1" ht="60">
      <c r="A8" s="20" t="str">
        <f aca="true" t="shared" si="0" ref="A8:A73">IF($A$6=$B$6,B8,"")&amp;IF($A$6=$C$6,C8,"")&amp;IF($A$6=$D$6,D8,"")&amp;IF($A$6=$E$6,E8,"")&amp;IF($A$6=$F$6,F8,"")&amp;IF($A$6=$G$6,G8,"")&amp;IF($A$6=$H$6,H8,"")&amp;IF($A$6=$I$6,I8,"")&amp;IF($A$6=$J$6,J8,"")&amp;IF($A$6=$K$6,K8,"")&amp;IF($A$6=$L$6,L8,"")</f>
        <v>Escriba su código de idioma en una celda de color verde claro, llenar la traducción de cada elemento de la columna de abajo y ponga el código de su idioma en la celda de color azul oscuro de la primera columna:</v>
      </c>
      <c r="B8" s="224" t="s">
        <v>1332</v>
      </c>
      <c r="C8" s="224" t="s">
        <v>1333</v>
      </c>
      <c r="D8" s="224" t="s">
        <v>689</v>
      </c>
      <c r="E8" s="224" t="s">
        <v>137</v>
      </c>
      <c r="F8" s="224" t="s">
        <v>1601</v>
      </c>
      <c r="G8" s="224" t="s">
        <v>1137</v>
      </c>
      <c r="H8" s="224" t="s">
        <v>279</v>
      </c>
      <c r="I8" s="224" t="s">
        <v>897</v>
      </c>
      <c r="J8" s="224" t="s">
        <v>1538</v>
      </c>
      <c r="K8" s="224"/>
      <c r="L8" s="224"/>
    </row>
    <row r="9" spans="1:12" s="10" customFormat="1" ht="12">
      <c r="A9" s="20" t="str">
        <f t="shared" si="0"/>
        <v>Idioma</v>
      </c>
      <c r="B9" s="224" t="s">
        <v>1243</v>
      </c>
      <c r="C9" s="224" t="s">
        <v>1244</v>
      </c>
      <c r="D9" s="224" t="s">
        <v>1244</v>
      </c>
      <c r="E9" s="224" t="s">
        <v>138</v>
      </c>
      <c r="F9" s="224" t="s">
        <v>1289</v>
      </c>
      <c r="G9" s="224" t="s">
        <v>1138</v>
      </c>
      <c r="H9" s="224" t="s">
        <v>856</v>
      </c>
      <c r="I9" s="224" t="s">
        <v>898</v>
      </c>
      <c r="J9" s="224" t="s">
        <v>1286</v>
      </c>
      <c r="K9" s="224"/>
      <c r="L9" s="224"/>
    </row>
    <row r="10" spans="1:12" s="10" customFormat="1" ht="12">
      <c r="A10" s="20" t="str">
        <f t="shared" si="0"/>
        <v>Isla</v>
      </c>
      <c r="B10" s="224" t="s">
        <v>511</v>
      </c>
      <c r="C10" s="224" t="s">
        <v>510</v>
      </c>
      <c r="D10" s="224" t="s">
        <v>690</v>
      </c>
      <c r="E10" s="224" t="s">
        <v>139</v>
      </c>
      <c r="F10" s="224" t="s">
        <v>509</v>
      </c>
      <c r="G10" s="224" t="s">
        <v>508</v>
      </c>
      <c r="H10" s="224" t="s">
        <v>507</v>
      </c>
      <c r="I10" s="224" t="s">
        <v>899</v>
      </c>
      <c r="J10" s="224" t="s">
        <v>506</v>
      </c>
      <c r="K10" s="224"/>
      <c r="L10" s="224"/>
    </row>
    <row r="11" spans="1:12" s="10" customFormat="1" ht="12">
      <c r="A11" s="20" t="str">
        <f t="shared" si="0"/>
        <v>Año</v>
      </c>
      <c r="B11" s="224" t="s">
        <v>505</v>
      </c>
      <c r="C11" s="224" t="s">
        <v>504</v>
      </c>
      <c r="D11" s="224" t="s">
        <v>691</v>
      </c>
      <c r="E11" s="224" t="s">
        <v>140</v>
      </c>
      <c r="F11" s="224" t="s">
        <v>503</v>
      </c>
      <c r="G11" s="224" t="s">
        <v>502</v>
      </c>
      <c r="H11" s="224" t="s">
        <v>502</v>
      </c>
      <c r="I11" s="224" t="s">
        <v>900</v>
      </c>
      <c r="J11" s="224" t="s">
        <v>501</v>
      </c>
      <c r="K11" s="224"/>
      <c r="L11" s="224"/>
    </row>
    <row r="12" spans="1:12" s="10" customFormat="1" ht="12">
      <c r="A12" s="20" t="str">
        <f t="shared" si="0"/>
        <v>Año base</v>
      </c>
      <c r="B12" s="224" t="s">
        <v>1231</v>
      </c>
      <c r="C12" s="224" t="s">
        <v>1232</v>
      </c>
      <c r="D12" s="224" t="s">
        <v>692</v>
      </c>
      <c r="E12" s="224" t="s">
        <v>141</v>
      </c>
      <c r="F12" s="224" t="s">
        <v>1290</v>
      </c>
      <c r="G12" s="224" t="s">
        <v>1139</v>
      </c>
      <c r="H12" s="224" t="s">
        <v>857</v>
      </c>
      <c r="I12" s="224" t="s">
        <v>901</v>
      </c>
      <c r="J12" s="224" t="s">
        <v>1288</v>
      </c>
      <c r="K12" s="224"/>
      <c r="L12" s="224"/>
    </row>
    <row r="13" spans="1:12" s="10" customFormat="1" ht="12">
      <c r="A13" s="20" t="str">
        <f t="shared" si="0"/>
        <v>Método de cálculo de CO2</v>
      </c>
      <c r="B13" s="224" t="s">
        <v>500</v>
      </c>
      <c r="C13" s="224" t="s">
        <v>499</v>
      </c>
      <c r="D13" s="224" t="s">
        <v>499</v>
      </c>
      <c r="E13" s="224" t="s">
        <v>142</v>
      </c>
      <c r="F13" s="224" t="s">
        <v>498</v>
      </c>
      <c r="G13" s="224" t="s">
        <v>1140</v>
      </c>
      <c r="H13" s="224" t="s">
        <v>497</v>
      </c>
      <c r="I13" s="224" t="s">
        <v>902</v>
      </c>
      <c r="J13" s="224" t="s">
        <v>496</v>
      </c>
      <c r="K13" s="224"/>
      <c r="L13" s="224"/>
    </row>
    <row r="14" spans="1:12" s="10" customFormat="1" ht="12">
      <c r="A14" s="20" t="str">
        <f t="shared" si="0"/>
        <v>Los factores de emisión del IPCC</v>
      </c>
      <c r="B14" s="224" t="s">
        <v>495</v>
      </c>
      <c r="C14" s="224" t="s">
        <v>494</v>
      </c>
      <c r="D14" s="224" t="s">
        <v>693</v>
      </c>
      <c r="E14" s="224" t="s">
        <v>143</v>
      </c>
      <c r="F14" s="224" t="s">
        <v>493</v>
      </c>
      <c r="G14" s="224" t="s">
        <v>1141</v>
      </c>
      <c r="H14" s="224" t="s">
        <v>492</v>
      </c>
      <c r="I14" s="224" t="s">
        <v>903</v>
      </c>
      <c r="J14" s="224" t="s">
        <v>491</v>
      </c>
      <c r="K14" s="224"/>
      <c r="L14" s="224"/>
    </row>
    <row r="15" spans="1:12" s="10" customFormat="1" ht="24">
      <c r="A15" s="20" t="str">
        <f t="shared" si="0"/>
        <v>Análisis de Ciclo de Vida (LCA) los factores de emisión</v>
      </c>
      <c r="B15" s="224" t="s">
        <v>490</v>
      </c>
      <c r="C15" s="224" t="s">
        <v>489</v>
      </c>
      <c r="D15" s="224" t="s">
        <v>694</v>
      </c>
      <c r="E15" s="224" t="s">
        <v>144</v>
      </c>
      <c r="F15" s="224" t="s">
        <v>488</v>
      </c>
      <c r="G15" s="224" t="s">
        <v>1142</v>
      </c>
      <c r="H15" s="224" t="s">
        <v>487</v>
      </c>
      <c r="I15" s="224" t="s">
        <v>1</v>
      </c>
      <c r="J15" s="224" t="s">
        <v>486</v>
      </c>
      <c r="K15" s="224"/>
      <c r="L15" s="224"/>
    </row>
    <row r="16" spans="1:12" s="10" customFormat="1" ht="12">
      <c r="A16" s="20" t="str">
        <f t="shared" si="0"/>
        <v>Unidades de reporte de emisiones</v>
      </c>
      <c r="B16" s="224" t="s">
        <v>292</v>
      </c>
      <c r="C16" s="224" t="s">
        <v>969</v>
      </c>
      <c r="D16" s="224" t="s">
        <v>695</v>
      </c>
      <c r="E16" s="224" t="s">
        <v>145</v>
      </c>
      <c r="F16" s="224" t="s">
        <v>1291</v>
      </c>
      <c r="G16" s="224" t="s">
        <v>1126</v>
      </c>
      <c r="H16" s="224" t="s">
        <v>858</v>
      </c>
      <c r="I16" s="224" t="s">
        <v>1125</v>
      </c>
      <c r="J16" s="224" t="s">
        <v>1287</v>
      </c>
      <c r="K16" s="224"/>
      <c r="L16" s="224"/>
    </row>
    <row r="17" spans="1:12" s="11" customFormat="1" ht="13.5">
      <c r="A17" s="20" t="str">
        <f t="shared" si="0"/>
        <v>[t CO2]</v>
      </c>
      <c r="B17" s="224" t="s">
        <v>1235</v>
      </c>
      <c r="C17" s="224" t="s">
        <v>1235</v>
      </c>
      <c r="D17" s="224" t="s">
        <v>1235</v>
      </c>
      <c r="E17" s="224" t="s">
        <v>1235</v>
      </c>
      <c r="F17" s="224" t="s">
        <v>1239</v>
      </c>
      <c r="G17" s="224" t="s">
        <v>1143</v>
      </c>
      <c r="H17" s="224" t="s">
        <v>1235</v>
      </c>
      <c r="I17" s="224" t="s">
        <v>1235</v>
      </c>
      <c r="J17" s="224" t="s">
        <v>1235</v>
      </c>
      <c r="K17" s="224"/>
      <c r="L17" s="224"/>
    </row>
    <row r="18" spans="1:12" s="11" customFormat="1" ht="13.5">
      <c r="A18" s="20" t="str">
        <f t="shared" si="0"/>
        <v>[t CO2eq]</v>
      </c>
      <c r="B18" s="224" t="s">
        <v>1237</v>
      </c>
      <c r="C18" s="224" t="s">
        <v>1237</v>
      </c>
      <c r="D18" s="224" t="s">
        <v>1237</v>
      </c>
      <c r="E18" s="224" t="s">
        <v>1237</v>
      </c>
      <c r="F18" s="224" t="s">
        <v>1240</v>
      </c>
      <c r="G18" s="224" t="s">
        <v>1144</v>
      </c>
      <c r="H18" s="224" t="s">
        <v>1237</v>
      </c>
      <c r="I18" s="224" t="s">
        <v>1237</v>
      </c>
      <c r="J18" s="224" t="s">
        <v>1237</v>
      </c>
      <c r="K18" s="224"/>
      <c r="L18" s="224"/>
    </row>
    <row r="19" spans="1:12" s="11" customFormat="1" ht="13.5">
      <c r="A19" s="20" t="str">
        <f t="shared" si="0"/>
        <v>[t CO2/MWh]</v>
      </c>
      <c r="B19" s="224" t="s">
        <v>1236</v>
      </c>
      <c r="C19" s="224" t="s">
        <v>1236</v>
      </c>
      <c r="D19" s="224" t="s">
        <v>1236</v>
      </c>
      <c r="E19" s="224" t="s">
        <v>1236</v>
      </c>
      <c r="F19" s="224" t="s">
        <v>1241</v>
      </c>
      <c r="G19" s="224" t="s">
        <v>1145</v>
      </c>
      <c r="H19" s="224" t="s">
        <v>1236</v>
      </c>
      <c r="I19" s="224" t="s">
        <v>1236</v>
      </c>
      <c r="J19" s="224" t="s">
        <v>1236</v>
      </c>
      <c r="K19" s="224"/>
      <c r="L19" s="224"/>
    </row>
    <row r="20" spans="1:12" s="11" customFormat="1" ht="13.5">
      <c r="A20" s="20" t="str">
        <f t="shared" si="0"/>
        <v>[t CO2eq/MWh]</v>
      </c>
      <c r="B20" s="224" t="s">
        <v>1238</v>
      </c>
      <c r="C20" s="224" t="s">
        <v>1238</v>
      </c>
      <c r="D20" s="224" t="s">
        <v>1238</v>
      </c>
      <c r="E20" s="224" t="s">
        <v>1238</v>
      </c>
      <c r="F20" s="224" t="s">
        <v>1242</v>
      </c>
      <c r="G20" s="224" t="s">
        <v>1146</v>
      </c>
      <c r="H20" s="224" t="s">
        <v>1238</v>
      </c>
      <c r="I20" s="224" t="s">
        <v>1238</v>
      </c>
      <c r="J20" s="224" t="s">
        <v>1238</v>
      </c>
      <c r="K20" s="224"/>
      <c r="L20" s="224"/>
    </row>
    <row r="21" spans="1:12" s="11" customFormat="1" ht="12">
      <c r="A21" s="20" t="str">
        <f t="shared" si="0"/>
        <v>[MWh]</v>
      </c>
      <c r="B21" s="224" t="s">
        <v>953</v>
      </c>
      <c r="C21" s="224" t="s">
        <v>953</v>
      </c>
      <c r="D21" s="224" t="s">
        <v>953</v>
      </c>
      <c r="E21" s="224" t="s">
        <v>953</v>
      </c>
      <c r="F21" s="224" t="s">
        <v>953</v>
      </c>
      <c r="G21" s="224" t="s">
        <v>953</v>
      </c>
      <c r="H21" s="224" t="s">
        <v>953</v>
      </c>
      <c r="I21" s="224" t="s">
        <v>953</v>
      </c>
      <c r="J21" s="224" t="s">
        <v>953</v>
      </c>
      <c r="K21" s="224"/>
      <c r="L21" s="224"/>
    </row>
    <row r="22" spans="1:12" s="11" customFormat="1" ht="12">
      <c r="A22" s="20" t="str">
        <f t="shared" si="0"/>
        <v>[%]</v>
      </c>
      <c r="B22" s="224" t="s">
        <v>575</v>
      </c>
      <c r="C22" s="224" t="s">
        <v>575</v>
      </c>
      <c r="D22" s="224" t="s">
        <v>575</v>
      </c>
      <c r="E22" s="224" t="s">
        <v>575</v>
      </c>
      <c r="F22" s="224" t="s">
        <v>575</v>
      </c>
      <c r="G22" s="224" t="s">
        <v>575</v>
      </c>
      <c r="H22" s="224" t="s">
        <v>575</v>
      </c>
      <c r="I22" s="224" t="s">
        <v>575</v>
      </c>
      <c r="J22" s="224" t="s">
        <v>575</v>
      </c>
      <c r="K22" s="224"/>
      <c r="L22" s="224"/>
    </row>
    <row r="23" spans="1:12" s="10" customFormat="1" ht="12">
      <c r="A23" s="20" t="str">
        <f t="shared" si="0"/>
        <v>Hoja</v>
      </c>
      <c r="B23" s="224" t="s">
        <v>1227</v>
      </c>
      <c r="C23" s="224" t="s">
        <v>1226</v>
      </c>
      <c r="D23" s="224" t="s">
        <v>696</v>
      </c>
      <c r="E23" s="224" t="s">
        <v>146</v>
      </c>
      <c r="F23" s="224" t="s">
        <v>1225</v>
      </c>
      <c r="G23" s="224" t="s">
        <v>1224</v>
      </c>
      <c r="H23" s="224" t="s">
        <v>1223</v>
      </c>
      <c r="I23" s="224" t="s">
        <v>2</v>
      </c>
      <c r="J23" s="224" t="s">
        <v>1222</v>
      </c>
      <c r="K23" s="224"/>
      <c r="L23" s="224"/>
    </row>
    <row r="24" spans="1:12" s="10" customFormat="1" ht="12">
      <c r="A24" s="20" t="str">
        <f t="shared" si="0"/>
        <v>Contenido</v>
      </c>
      <c r="B24" s="224" t="s">
        <v>1221</v>
      </c>
      <c r="C24" s="224" t="s">
        <v>1220</v>
      </c>
      <c r="D24" s="224" t="s">
        <v>697</v>
      </c>
      <c r="E24" s="224" t="s">
        <v>147</v>
      </c>
      <c r="F24" s="224" t="s">
        <v>1219</v>
      </c>
      <c r="G24" s="224" t="s">
        <v>1218</v>
      </c>
      <c r="H24" s="224" t="s">
        <v>1217</v>
      </c>
      <c r="I24" s="224" t="s">
        <v>3</v>
      </c>
      <c r="J24" s="224" t="s">
        <v>1216</v>
      </c>
      <c r="K24" s="224"/>
      <c r="L24" s="224"/>
    </row>
    <row r="25" spans="1:12" s="10" customFormat="1" ht="24">
      <c r="A25" s="20" t="str">
        <f t="shared" si="0"/>
        <v>Tiene por objeto permitir la traducción de las tablas.</v>
      </c>
      <c r="B25" s="224" t="s">
        <v>1215</v>
      </c>
      <c r="C25" s="224" t="s">
        <v>1214</v>
      </c>
      <c r="D25" s="224" t="s">
        <v>698</v>
      </c>
      <c r="E25" s="224" t="s">
        <v>148</v>
      </c>
      <c r="F25" s="224" t="s">
        <v>1213</v>
      </c>
      <c r="G25" s="224" t="s">
        <v>1147</v>
      </c>
      <c r="H25" s="224" t="s">
        <v>516</v>
      </c>
      <c r="I25" s="224" t="s">
        <v>4</v>
      </c>
      <c r="J25" s="224" t="s">
        <v>515</v>
      </c>
      <c r="K25" s="224"/>
      <c r="L25" s="224"/>
    </row>
    <row r="26" spans="1:12" s="10" customFormat="1" ht="24">
      <c r="A26" s="20" t="str">
        <f t="shared" si="0"/>
        <v>Para insertar los factores de emisión de CO2 para el cálculo de las emisiones.</v>
      </c>
      <c r="B26" s="224" t="s">
        <v>579</v>
      </c>
      <c r="C26" s="224" t="s">
        <v>580</v>
      </c>
      <c r="D26" s="224" t="s">
        <v>699</v>
      </c>
      <c r="E26" s="224" t="s">
        <v>149</v>
      </c>
      <c r="F26" s="224" t="s">
        <v>514</v>
      </c>
      <c r="G26" s="224" t="s">
        <v>1148</v>
      </c>
      <c r="H26" s="224" t="s">
        <v>513</v>
      </c>
      <c r="I26" s="224" t="s">
        <v>5</v>
      </c>
      <c r="J26" s="224" t="s">
        <v>512</v>
      </c>
      <c r="K26" s="224"/>
      <c r="L26" s="224"/>
    </row>
    <row r="27" spans="1:12" s="10" customFormat="1" ht="36">
      <c r="A27" s="20" t="str">
        <f t="shared" si="0"/>
        <v>Para establecer los objetivos ISEAP, visión a largo plazo y los aspectos organizativos y financieros.</v>
      </c>
      <c r="B27" s="224" t="s">
        <v>581</v>
      </c>
      <c r="C27" s="224" t="s">
        <v>582</v>
      </c>
      <c r="D27" s="224" t="s">
        <v>700</v>
      </c>
      <c r="E27" s="224" t="s">
        <v>150</v>
      </c>
      <c r="F27" s="224" t="s">
        <v>1292</v>
      </c>
      <c r="G27" s="224" t="s">
        <v>1149</v>
      </c>
      <c r="H27" s="224" t="s">
        <v>859</v>
      </c>
      <c r="I27" s="224" t="s">
        <v>6</v>
      </c>
      <c r="J27" s="224" t="s">
        <v>1206</v>
      </c>
      <c r="K27" s="224"/>
      <c r="L27" s="224"/>
    </row>
    <row r="28" spans="1:12" s="10" customFormat="1" ht="25.5">
      <c r="A28" s="20" t="str">
        <f t="shared" si="0"/>
        <v>Para presentar el balance de energía de base y el inventario de emisiones de CO2.</v>
      </c>
      <c r="B28" s="224" t="s">
        <v>584</v>
      </c>
      <c r="C28" s="224" t="s">
        <v>583</v>
      </c>
      <c r="D28" s="224" t="s">
        <v>701</v>
      </c>
      <c r="E28" s="224" t="s">
        <v>151</v>
      </c>
      <c r="F28" s="224" t="s">
        <v>1293</v>
      </c>
      <c r="G28" s="224" t="s">
        <v>98</v>
      </c>
      <c r="H28" s="224" t="s">
        <v>860</v>
      </c>
      <c r="I28" s="224" t="s">
        <v>7</v>
      </c>
      <c r="J28" s="224" t="s">
        <v>1207</v>
      </c>
      <c r="K28" s="224"/>
      <c r="L28" s="224"/>
    </row>
    <row r="29" spans="1:12" s="10" customFormat="1" ht="25.5">
      <c r="A29" s="20" t="str">
        <f t="shared" si="0"/>
        <v>Para presentar el balance de energía del plan en 2020 y el inventario de emisiones de CO2.</v>
      </c>
      <c r="B29" s="224" t="s">
        <v>585</v>
      </c>
      <c r="C29" s="224" t="s">
        <v>586</v>
      </c>
      <c r="D29" s="224" t="s">
        <v>702</v>
      </c>
      <c r="E29" s="224" t="s">
        <v>152</v>
      </c>
      <c r="F29" s="224" t="s">
        <v>1294</v>
      </c>
      <c r="G29" s="224" t="s">
        <v>99</v>
      </c>
      <c r="H29" s="224" t="s">
        <v>861</v>
      </c>
      <c r="I29" s="224" t="s">
        <v>8</v>
      </c>
      <c r="J29" s="224" t="s">
        <v>1208</v>
      </c>
      <c r="K29" s="224"/>
      <c r="L29" s="224"/>
    </row>
    <row r="30" spans="1:12" s="10" customFormat="1" ht="36">
      <c r="A30" s="20" t="str">
        <f t="shared" si="0"/>
        <v>Para presentar la lista de las acciones de energía sostenible, la inversión y la reducción de las emisiones de CO2.</v>
      </c>
      <c r="B30" s="224" t="s">
        <v>587</v>
      </c>
      <c r="C30" s="224" t="s">
        <v>588</v>
      </c>
      <c r="D30" s="224" t="s">
        <v>703</v>
      </c>
      <c r="E30" s="224" t="s">
        <v>153</v>
      </c>
      <c r="F30" s="224" t="s">
        <v>1295</v>
      </c>
      <c r="G30" s="224" t="s">
        <v>100</v>
      </c>
      <c r="H30" s="224" t="s">
        <v>862</v>
      </c>
      <c r="I30" s="224" t="s">
        <v>9</v>
      </c>
      <c r="J30" s="224" t="s">
        <v>1209</v>
      </c>
      <c r="K30" s="224"/>
      <c r="L30" s="224"/>
    </row>
    <row r="31" spans="1:12" s="10" customFormat="1" ht="24">
      <c r="A31" s="20" t="str">
        <f t="shared" si="0"/>
        <v>Plan Insular de Acción de Energía Sostenible  (ISEAP)</v>
      </c>
      <c r="B31" s="224" t="s">
        <v>1400</v>
      </c>
      <c r="C31" s="224" t="s">
        <v>267</v>
      </c>
      <c r="D31" s="224" t="s">
        <v>704</v>
      </c>
      <c r="E31" s="224" t="s">
        <v>154</v>
      </c>
      <c r="F31" s="224" t="s">
        <v>1602</v>
      </c>
      <c r="G31" s="224" t="s">
        <v>101</v>
      </c>
      <c r="H31" s="224" t="s">
        <v>1483</v>
      </c>
      <c r="I31" s="224" t="s">
        <v>10</v>
      </c>
      <c r="J31" s="224" t="s">
        <v>1539</v>
      </c>
      <c r="K31" s="224"/>
      <c r="L31" s="224"/>
    </row>
    <row r="32" spans="1:12" s="10" customFormat="1" ht="12">
      <c r="A32" s="20" t="str">
        <f t="shared" si="0"/>
        <v>Instrucciones</v>
      </c>
      <c r="B32" s="224" t="s">
        <v>1309</v>
      </c>
      <c r="C32" s="224" t="s">
        <v>1424</v>
      </c>
      <c r="D32" s="224" t="s">
        <v>705</v>
      </c>
      <c r="E32" s="224" t="s">
        <v>1309</v>
      </c>
      <c r="F32" s="224" t="s">
        <v>1603</v>
      </c>
      <c r="G32" s="224" t="s">
        <v>1452</v>
      </c>
      <c r="H32" s="224" t="s">
        <v>1452</v>
      </c>
      <c r="I32" s="224" t="s">
        <v>11</v>
      </c>
      <c r="J32" s="224" t="s">
        <v>1540</v>
      </c>
      <c r="K32" s="224"/>
      <c r="L32" s="224"/>
    </row>
    <row r="33" spans="1:12" s="10" customFormat="1" ht="12">
      <c r="A33" s="20" t="str">
        <f t="shared" si="0"/>
        <v>ESTRATEGIA GLOBAL</v>
      </c>
      <c r="B33" s="224" t="s">
        <v>281</v>
      </c>
      <c r="C33" s="224" t="s">
        <v>298</v>
      </c>
      <c r="D33" s="224" t="s">
        <v>706</v>
      </c>
      <c r="E33" s="224" t="s">
        <v>155</v>
      </c>
      <c r="F33" s="224" t="s">
        <v>1296</v>
      </c>
      <c r="G33" s="224" t="s">
        <v>102</v>
      </c>
      <c r="H33" s="224" t="s">
        <v>863</v>
      </c>
      <c r="I33" s="224" t="s">
        <v>12</v>
      </c>
      <c r="J33" s="224" t="s">
        <v>1210</v>
      </c>
      <c r="K33" s="224"/>
      <c r="L33" s="224"/>
    </row>
    <row r="34" spans="1:12" s="10" customFormat="1" ht="25.5">
      <c r="A34" s="20" t="str">
        <f t="shared" si="0"/>
        <v>Emisiones globales de CO2 OBJETIVO DE REDUCCIÓN PARA EL 2020</v>
      </c>
      <c r="B34" s="224" t="s">
        <v>622</v>
      </c>
      <c r="C34" s="224" t="s">
        <v>623</v>
      </c>
      <c r="D34" s="224" t="s">
        <v>707</v>
      </c>
      <c r="E34" s="224" t="s">
        <v>156</v>
      </c>
      <c r="F34" s="224" t="s">
        <v>1297</v>
      </c>
      <c r="G34" s="224" t="s">
        <v>103</v>
      </c>
      <c r="H34" s="224" t="s">
        <v>864</v>
      </c>
      <c r="I34" s="224" t="s">
        <v>13</v>
      </c>
      <c r="J34" s="224" t="s">
        <v>1211</v>
      </c>
      <c r="K34" s="224"/>
      <c r="L34" s="224"/>
    </row>
    <row r="35" spans="1:12" s="10" customFormat="1" ht="12">
      <c r="A35" s="20" t="str">
        <f t="shared" si="0"/>
        <v>Por favor, marque la casilla correspondiente</v>
      </c>
      <c r="B35" s="224" t="s">
        <v>1247</v>
      </c>
      <c r="C35" s="224" t="s">
        <v>1248</v>
      </c>
      <c r="D35" s="224" t="s">
        <v>708</v>
      </c>
      <c r="E35" s="224" t="s">
        <v>157</v>
      </c>
      <c r="F35" s="224" t="s">
        <v>1298</v>
      </c>
      <c r="G35" s="224" t="s">
        <v>104</v>
      </c>
      <c r="H35" s="224" t="s">
        <v>865</v>
      </c>
      <c r="I35" s="224" t="s">
        <v>14</v>
      </c>
      <c r="J35" s="224" t="s">
        <v>1212</v>
      </c>
      <c r="K35" s="224"/>
      <c r="L35" s="224"/>
    </row>
    <row r="36" spans="1:12" s="10" customFormat="1" ht="12">
      <c r="A36" s="20" t="str">
        <f t="shared" si="0"/>
        <v>Reducción absoluta</v>
      </c>
      <c r="B36" s="224" t="s">
        <v>282</v>
      </c>
      <c r="C36" s="224" t="s">
        <v>960</v>
      </c>
      <c r="D36" s="224" t="s">
        <v>709</v>
      </c>
      <c r="E36" s="224" t="s">
        <v>158</v>
      </c>
      <c r="F36" s="224" t="s">
        <v>1299</v>
      </c>
      <c r="G36" s="224" t="s">
        <v>1127</v>
      </c>
      <c r="H36" s="224" t="s">
        <v>866</v>
      </c>
      <c r="I36" s="224" t="s">
        <v>15</v>
      </c>
      <c r="J36" s="224" t="s">
        <v>177</v>
      </c>
      <c r="K36" s="224"/>
      <c r="L36" s="224"/>
    </row>
    <row r="37" spans="1:12" s="10" customFormat="1" ht="12">
      <c r="A37" s="20" t="str">
        <f t="shared" si="0"/>
        <v>o</v>
      </c>
      <c r="B37" s="224" t="s">
        <v>589</v>
      </c>
      <c r="C37" s="224" t="s">
        <v>590</v>
      </c>
      <c r="D37" s="224" t="s">
        <v>710</v>
      </c>
      <c r="E37" s="224" t="s">
        <v>590</v>
      </c>
      <c r="F37" s="224" t="s">
        <v>1300</v>
      </c>
      <c r="G37" s="224" t="s">
        <v>867</v>
      </c>
      <c r="H37" s="224" t="s">
        <v>867</v>
      </c>
      <c r="I37" s="224" t="s">
        <v>16</v>
      </c>
      <c r="J37" s="224" t="s">
        <v>178</v>
      </c>
      <c r="K37" s="224"/>
      <c r="L37" s="224"/>
    </row>
    <row r="38" spans="1:12" s="10" customFormat="1" ht="12">
      <c r="A38" s="20" t="str">
        <f t="shared" si="0"/>
        <v>Reducción per capita</v>
      </c>
      <c r="B38" s="224" t="s">
        <v>283</v>
      </c>
      <c r="C38" s="224" t="s">
        <v>961</v>
      </c>
      <c r="D38" s="224" t="s">
        <v>711</v>
      </c>
      <c r="E38" s="224" t="s">
        <v>159</v>
      </c>
      <c r="F38" s="224" t="s">
        <v>1301</v>
      </c>
      <c r="G38" s="224" t="s">
        <v>1128</v>
      </c>
      <c r="H38" s="224" t="s">
        <v>868</v>
      </c>
      <c r="I38" s="224" t="s">
        <v>17</v>
      </c>
      <c r="J38" s="224" t="s">
        <v>179</v>
      </c>
      <c r="K38" s="224"/>
      <c r="L38" s="224"/>
    </row>
    <row r="39" spans="1:12" s="10" customFormat="1" ht="12">
      <c r="A39" s="20" t="str">
        <f t="shared" si="0"/>
        <v>Objetivo no se logra</v>
      </c>
      <c r="B39" s="224" t="s">
        <v>591</v>
      </c>
      <c r="C39" s="224" t="s">
        <v>592</v>
      </c>
      <c r="D39" s="224" t="s">
        <v>712</v>
      </c>
      <c r="E39" s="224" t="s">
        <v>160</v>
      </c>
      <c r="F39" s="224" t="s">
        <v>1302</v>
      </c>
      <c r="G39" s="224" t="s">
        <v>105</v>
      </c>
      <c r="H39" s="224" t="s">
        <v>869</v>
      </c>
      <c r="I39" s="224" t="s">
        <v>18</v>
      </c>
      <c r="J39" s="224" t="s">
        <v>180</v>
      </c>
      <c r="K39" s="224"/>
      <c r="L39" s="224"/>
    </row>
    <row r="40" spans="1:12" s="10" customFormat="1" ht="48">
      <c r="A40" s="20" t="str">
        <f t="shared" si="0"/>
        <v>Visión a largo plazo de su autoridad local (por favor incluya las áreas prioritarias, las principales tendencias y desafíos)</v>
      </c>
      <c r="B40" s="224" t="s">
        <v>624</v>
      </c>
      <c r="C40" s="224" t="s">
        <v>625</v>
      </c>
      <c r="D40" s="224" t="s">
        <v>713</v>
      </c>
      <c r="E40" s="224" t="s">
        <v>161</v>
      </c>
      <c r="F40" s="224" t="s">
        <v>1303</v>
      </c>
      <c r="G40" s="224" t="s">
        <v>106</v>
      </c>
      <c r="H40" s="224" t="s">
        <v>870</v>
      </c>
      <c r="I40" s="224" t="s">
        <v>19</v>
      </c>
      <c r="J40" s="224" t="s">
        <v>181</v>
      </c>
      <c r="K40" s="224"/>
      <c r="L40" s="224"/>
    </row>
    <row r="41" spans="1:12" s="10" customFormat="1" ht="12">
      <c r="A41" s="20" t="str">
        <f t="shared" si="0"/>
        <v>ASPECTOS ORGANIZATIVOS Y FINANCIEROS</v>
      </c>
      <c r="B41" s="224" t="s">
        <v>626</v>
      </c>
      <c r="C41" s="224" t="s">
        <v>627</v>
      </c>
      <c r="D41" s="224" t="s">
        <v>714</v>
      </c>
      <c r="E41" s="224" t="s">
        <v>162</v>
      </c>
      <c r="F41" s="224" t="s">
        <v>1304</v>
      </c>
      <c r="G41" s="224" t="s">
        <v>1129</v>
      </c>
      <c r="H41" s="224" t="s">
        <v>871</v>
      </c>
      <c r="I41" s="224" t="s">
        <v>20</v>
      </c>
      <c r="J41" s="224" t="s">
        <v>182</v>
      </c>
      <c r="K41" s="224"/>
      <c r="L41" s="224"/>
    </row>
    <row r="42" spans="1:12" s="10" customFormat="1" ht="24">
      <c r="A42" s="20" t="str">
        <f t="shared" si="0"/>
        <v>Estructuras de coordinación y de organización creado / asignado</v>
      </c>
      <c r="B42" s="224" t="s">
        <v>284</v>
      </c>
      <c r="C42" s="224" t="s">
        <v>962</v>
      </c>
      <c r="D42" s="224" t="s">
        <v>715</v>
      </c>
      <c r="E42" s="224" t="s">
        <v>163</v>
      </c>
      <c r="F42" s="224" t="s">
        <v>1305</v>
      </c>
      <c r="G42" s="224" t="s">
        <v>1130</v>
      </c>
      <c r="H42" s="224" t="s">
        <v>872</v>
      </c>
      <c r="I42" s="224" t="s">
        <v>21</v>
      </c>
      <c r="J42" s="224" t="s">
        <v>183</v>
      </c>
      <c r="K42" s="224"/>
      <c r="L42" s="224"/>
    </row>
    <row r="43" spans="1:12" s="10" customFormat="1" ht="12">
      <c r="A43" s="20" t="str">
        <f t="shared" si="0"/>
        <v>La capacidad del personal asignado</v>
      </c>
      <c r="B43" s="224" t="s">
        <v>285</v>
      </c>
      <c r="C43" s="224" t="s">
        <v>963</v>
      </c>
      <c r="D43" s="224" t="s">
        <v>716</v>
      </c>
      <c r="E43" s="224" t="s">
        <v>164</v>
      </c>
      <c r="F43" s="224" t="s">
        <v>663</v>
      </c>
      <c r="G43" s="224" t="s">
        <v>1131</v>
      </c>
      <c r="H43" s="224" t="s">
        <v>873</v>
      </c>
      <c r="I43" s="224" t="s">
        <v>22</v>
      </c>
      <c r="J43" s="224" t="s">
        <v>184</v>
      </c>
      <c r="K43" s="224"/>
      <c r="L43" s="224"/>
    </row>
    <row r="44" spans="1:12" s="10" customFormat="1" ht="24">
      <c r="A44" s="20" t="str">
        <f t="shared" si="0"/>
        <v>Participación de los interesados ??y los ciudadanos</v>
      </c>
      <c r="B44" s="224" t="s">
        <v>286</v>
      </c>
      <c r="C44" s="224" t="s">
        <v>964</v>
      </c>
      <c r="D44" s="224" t="s">
        <v>717</v>
      </c>
      <c r="E44" s="224" t="s">
        <v>165</v>
      </c>
      <c r="F44" s="224" t="s">
        <v>664</v>
      </c>
      <c r="G44" s="224" t="s">
        <v>107</v>
      </c>
      <c r="H44" s="224" t="s">
        <v>874</v>
      </c>
      <c r="I44" s="224" t="s">
        <v>23</v>
      </c>
      <c r="J44" s="224" t="s">
        <v>185</v>
      </c>
      <c r="K44" s="224"/>
      <c r="L44" s="224"/>
    </row>
    <row r="45" spans="1:12" s="10" customFormat="1" ht="12">
      <c r="A45" s="20" t="str">
        <f t="shared" si="0"/>
        <v>Presupuesto total estimado</v>
      </c>
      <c r="B45" s="224" t="s">
        <v>287</v>
      </c>
      <c r="C45" s="224" t="s">
        <v>965</v>
      </c>
      <c r="D45" s="224" t="s">
        <v>718</v>
      </c>
      <c r="E45" s="224" t="s">
        <v>166</v>
      </c>
      <c r="F45" s="224" t="s">
        <v>665</v>
      </c>
      <c r="G45" s="224" t="s">
        <v>108</v>
      </c>
      <c r="H45" s="224" t="s">
        <v>875</v>
      </c>
      <c r="I45" s="224" t="s">
        <v>24</v>
      </c>
      <c r="J45" s="224" t="s">
        <v>186</v>
      </c>
      <c r="K45" s="224"/>
      <c r="L45" s="224"/>
    </row>
    <row r="46" spans="1:12" s="10" customFormat="1" ht="24">
      <c r="A46" s="20" t="str">
        <f t="shared" si="0"/>
        <v>fuentes de financiación previstas para las inversiones dentro de su plan de acción</v>
      </c>
      <c r="B46" s="224" t="s">
        <v>288</v>
      </c>
      <c r="C46" s="224" t="s">
        <v>966</v>
      </c>
      <c r="D46" s="224" t="s">
        <v>719</v>
      </c>
      <c r="E46" s="224" t="s">
        <v>167</v>
      </c>
      <c r="F46" s="224" t="s">
        <v>666</v>
      </c>
      <c r="G46" s="224" t="s">
        <v>109</v>
      </c>
      <c r="H46" s="224" t="s">
        <v>876</v>
      </c>
      <c r="I46" s="224" t="s">
        <v>25</v>
      </c>
      <c r="J46" s="224" t="s">
        <v>187</v>
      </c>
      <c r="K46" s="224"/>
      <c r="L46" s="224"/>
    </row>
    <row r="47" spans="1:12" s="10" customFormat="1" ht="24">
      <c r="A47" s="20" t="str">
        <f t="shared" si="0"/>
        <v>Planificación de las medidas de control y seguimiento</v>
      </c>
      <c r="B47" s="224" t="s">
        <v>289</v>
      </c>
      <c r="C47" s="224" t="s">
        <v>967</v>
      </c>
      <c r="D47" s="224" t="s">
        <v>720</v>
      </c>
      <c r="E47" s="224" t="s">
        <v>168</v>
      </c>
      <c r="F47" s="224" t="s">
        <v>667</v>
      </c>
      <c r="G47" s="224" t="s">
        <v>110</v>
      </c>
      <c r="H47" s="224" t="s">
        <v>877</v>
      </c>
      <c r="I47" s="224" t="s">
        <v>26</v>
      </c>
      <c r="J47" s="224" t="s">
        <v>188</v>
      </c>
      <c r="K47" s="224"/>
      <c r="L47" s="224"/>
    </row>
    <row r="48" spans="1:12" s="10" customFormat="1" ht="24">
      <c r="A48" s="20" t="str">
        <f t="shared" si="0"/>
        <v>Ir a la siguiente hoja dedicada a su inventario de emisiones de referencia</v>
      </c>
      <c r="B48" s="224" t="s">
        <v>1280</v>
      </c>
      <c r="C48" s="224" t="s">
        <v>1281</v>
      </c>
      <c r="D48" s="224" t="s">
        <v>721</v>
      </c>
      <c r="E48" s="224" t="s">
        <v>169</v>
      </c>
      <c r="F48" s="224" t="s">
        <v>668</v>
      </c>
      <c r="G48" s="224" t="s">
        <v>111</v>
      </c>
      <c r="H48" s="224" t="s">
        <v>878</v>
      </c>
      <c r="I48" s="224" t="s">
        <v>27</v>
      </c>
      <c r="J48" s="224" t="s">
        <v>189</v>
      </c>
      <c r="K48" s="224"/>
      <c r="L48" s="224"/>
    </row>
    <row r="49" spans="1:12" s="10" customFormat="1" ht="12">
      <c r="A49" s="20" t="str">
        <f t="shared" si="0"/>
        <v>INVENTARIO DE EMISIONES DE REFERENCIA</v>
      </c>
      <c r="B49" s="224" t="s">
        <v>290</v>
      </c>
      <c r="C49" s="224" t="s">
        <v>970</v>
      </c>
      <c r="D49" s="224" t="s">
        <v>722</v>
      </c>
      <c r="E49" s="224" t="s">
        <v>170</v>
      </c>
      <c r="F49" s="224" t="s">
        <v>669</v>
      </c>
      <c r="G49" s="224" t="s">
        <v>112</v>
      </c>
      <c r="H49" s="224" t="s">
        <v>879</v>
      </c>
      <c r="I49" s="224" t="s">
        <v>28</v>
      </c>
      <c r="J49" s="224" t="s">
        <v>190</v>
      </c>
      <c r="K49" s="224"/>
      <c r="L49" s="224"/>
    </row>
    <row r="50" spans="1:12" s="10" customFormat="1" ht="12">
      <c r="A50" s="20" t="str">
        <f t="shared" si="0"/>
        <v>DATOS GENERALES</v>
      </c>
      <c r="B50" s="224" t="s">
        <v>1249</v>
      </c>
      <c r="C50" s="224" t="s">
        <v>1250</v>
      </c>
      <c r="D50" s="224" t="s">
        <v>723</v>
      </c>
      <c r="E50" s="224" t="s">
        <v>171</v>
      </c>
      <c r="F50" s="224" t="s">
        <v>670</v>
      </c>
      <c r="G50" s="224" t="s">
        <v>113</v>
      </c>
      <c r="H50" s="224" t="s">
        <v>880</v>
      </c>
      <c r="I50" s="224" t="s">
        <v>29</v>
      </c>
      <c r="J50" s="224" t="s">
        <v>191</v>
      </c>
      <c r="K50" s="224"/>
      <c r="L50" s="224"/>
    </row>
    <row r="51" spans="1:12" s="10" customFormat="1" ht="12">
      <c r="A51" s="20" t="str">
        <f t="shared" si="0"/>
        <v>Inventario del año</v>
      </c>
      <c r="B51" s="224" t="s">
        <v>291</v>
      </c>
      <c r="C51" s="224" t="s">
        <v>968</v>
      </c>
      <c r="D51" s="224" t="s">
        <v>724</v>
      </c>
      <c r="E51" s="224" t="s">
        <v>172</v>
      </c>
      <c r="F51" s="224" t="s">
        <v>671</v>
      </c>
      <c r="G51" s="224" t="s">
        <v>114</v>
      </c>
      <c r="H51" s="224" t="s">
        <v>881</v>
      </c>
      <c r="I51" s="224" t="s">
        <v>30</v>
      </c>
      <c r="J51" s="224" t="s">
        <v>192</v>
      </c>
      <c r="K51" s="224"/>
      <c r="L51" s="224"/>
    </row>
    <row r="52" spans="1:12" s="10" customFormat="1" ht="12">
      <c r="A52" s="20" t="str">
        <f t="shared" si="0"/>
        <v>Número de habitantes</v>
      </c>
      <c r="B52" s="224" t="s">
        <v>1251</v>
      </c>
      <c r="C52" s="224" t="s">
        <v>1252</v>
      </c>
      <c r="D52" s="224" t="s">
        <v>1252</v>
      </c>
      <c r="E52" s="224" t="s">
        <v>173</v>
      </c>
      <c r="F52" s="224" t="s">
        <v>672</v>
      </c>
      <c r="G52" s="224" t="s">
        <v>115</v>
      </c>
      <c r="H52" s="224" t="s">
        <v>882</v>
      </c>
      <c r="I52" s="224" t="s">
        <v>31</v>
      </c>
      <c r="J52" s="224" t="s">
        <v>193</v>
      </c>
      <c r="K52" s="224"/>
      <c r="L52" s="224"/>
    </row>
    <row r="53" spans="1:12" s="10" customFormat="1" ht="12">
      <c r="A53" s="20" t="str">
        <f t="shared" si="0"/>
        <v>Los campos obligatorios</v>
      </c>
      <c r="B53" s="224" t="s">
        <v>1403</v>
      </c>
      <c r="C53" s="224" t="s">
        <v>1427</v>
      </c>
      <c r="D53" s="224" t="s">
        <v>725</v>
      </c>
      <c r="E53" s="224" t="s">
        <v>174</v>
      </c>
      <c r="F53" s="224" t="s">
        <v>1606</v>
      </c>
      <c r="G53" s="224" t="s">
        <v>1453</v>
      </c>
      <c r="H53" s="224" t="s">
        <v>1486</v>
      </c>
      <c r="I53" s="224" t="s">
        <v>32</v>
      </c>
      <c r="J53" s="224" t="s">
        <v>1543</v>
      </c>
      <c r="K53" s="224"/>
      <c r="L53" s="224"/>
    </row>
    <row r="54" spans="1:12" s="10" customFormat="1" ht="12">
      <c r="A54" s="179" t="str">
        <f t="shared" si="0"/>
        <v>RESULTADOS DEL BALANCE DE ENERGÍA</v>
      </c>
      <c r="B54" s="224" t="s">
        <v>574</v>
      </c>
      <c r="C54" s="224" t="s">
        <v>1255</v>
      </c>
      <c r="D54" s="224" t="s">
        <v>726</v>
      </c>
      <c r="E54" s="224" t="s">
        <v>175</v>
      </c>
      <c r="F54" s="224" t="s">
        <v>673</v>
      </c>
      <c r="G54" s="224" t="s">
        <v>1132</v>
      </c>
      <c r="H54" s="224" t="s">
        <v>883</v>
      </c>
      <c r="I54" s="224" t="s">
        <v>33</v>
      </c>
      <c r="J54" s="224" t="s">
        <v>194</v>
      </c>
      <c r="K54" s="224"/>
      <c r="L54" s="224"/>
    </row>
    <row r="55" spans="1:12" s="11" customFormat="1" ht="12">
      <c r="A55" s="179" t="str">
        <f t="shared" si="0"/>
        <v>Demanda final de energía</v>
      </c>
      <c r="B55" s="224" t="s">
        <v>485</v>
      </c>
      <c r="C55" s="224" t="s">
        <v>484</v>
      </c>
      <c r="D55" s="224" t="s">
        <v>727</v>
      </c>
      <c r="E55" s="224" t="s">
        <v>176</v>
      </c>
      <c r="F55" s="224" t="s">
        <v>483</v>
      </c>
      <c r="G55" s="224" t="s">
        <v>482</v>
      </c>
      <c r="H55" s="224" t="s">
        <v>481</v>
      </c>
      <c r="I55" s="224" t="s">
        <v>34</v>
      </c>
      <c r="J55" s="224" t="s">
        <v>480</v>
      </c>
      <c r="K55" s="224"/>
      <c r="L55" s="224"/>
    </row>
    <row r="56" spans="1:12" s="11" customFormat="1" ht="12">
      <c r="A56" s="179" t="str">
        <f t="shared" si="0"/>
        <v>La demanda del sector</v>
      </c>
      <c r="B56" s="224" t="s">
        <v>300</v>
      </c>
      <c r="C56" s="224" t="s">
        <v>301</v>
      </c>
      <c r="D56" s="224" t="s">
        <v>728</v>
      </c>
      <c r="E56" s="224" t="s">
        <v>517</v>
      </c>
      <c r="F56" s="224" t="s">
        <v>302</v>
      </c>
      <c r="G56" s="224" t="s">
        <v>303</v>
      </c>
      <c r="H56" s="224" t="s">
        <v>304</v>
      </c>
      <c r="I56" s="224" t="s">
        <v>35</v>
      </c>
      <c r="J56" s="224" t="s">
        <v>305</v>
      </c>
      <c r="K56" s="224"/>
      <c r="L56" s="224"/>
    </row>
    <row r="57" spans="1:12" s="11" customFormat="1" ht="12">
      <c r="A57" s="179" t="str">
        <f t="shared" si="0"/>
        <v>DESCRIPCIÓN DE LAS ACCIONES A IMPLEMENTAR</v>
      </c>
      <c r="B57" s="224" t="s">
        <v>479</v>
      </c>
      <c r="C57" s="224" t="s">
        <v>478</v>
      </c>
      <c r="D57" s="224" t="s">
        <v>729</v>
      </c>
      <c r="E57" s="224" t="s">
        <v>518</v>
      </c>
      <c r="F57" s="224" t="s">
        <v>477</v>
      </c>
      <c r="G57" s="224" t="s">
        <v>476</v>
      </c>
      <c r="H57" s="224" t="s">
        <v>475</v>
      </c>
      <c r="I57" s="224" t="s">
        <v>36</v>
      </c>
      <c r="J57" s="224" t="s">
        <v>474</v>
      </c>
      <c r="K57" s="224"/>
      <c r="L57" s="224"/>
    </row>
    <row r="58" spans="1:12" s="11" customFormat="1" ht="12">
      <c r="A58" s="179" t="str">
        <f t="shared" si="0"/>
        <v>Descripción del sector</v>
      </c>
      <c r="B58" s="224" t="s">
        <v>954</v>
      </c>
      <c r="C58" s="224" t="s">
        <v>955</v>
      </c>
      <c r="D58" s="224" t="s">
        <v>730</v>
      </c>
      <c r="E58" s="224" t="s">
        <v>519</v>
      </c>
      <c r="F58" s="224" t="s">
        <v>956</v>
      </c>
      <c r="G58" s="224" t="s">
        <v>957</v>
      </c>
      <c r="H58" s="224" t="s">
        <v>958</v>
      </c>
      <c r="I58" s="224" t="s">
        <v>37</v>
      </c>
      <c r="J58" s="224" t="s">
        <v>959</v>
      </c>
      <c r="K58" s="224"/>
      <c r="L58" s="224"/>
    </row>
    <row r="59" spans="1:12" s="11" customFormat="1" ht="12">
      <c r="A59" s="179" t="str">
        <f t="shared" si="0"/>
        <v>Acciones generales</v>
      </c>
      <c r="B59" s="224" t="s">
        <v>1271</v>
      </c>
      <c r="C59" s="224" t="s">
        <v>1272</v>
      </c>
      <c r="D59" s="224" t="s">
        <v>1273</v>
      </c>
      <c r="E59" s="224" t="s">
        <v>520</v>
      </c>
      <c r="F59" s="224" t="s">
        <v>1278</v>
      </c>
      <c r="G59" s="224" t="s">
        <v>1277</v>
      </c>
      <c r="H59" s="224" t="s">
        <v>1276</v>
      </c>
      <c r="I59" s="224" t="s">
        <v>1274</v>
      </c>
      <c r="J59" s="224" t="s">
        <v>1275</v>
      </c>
      <c r="K59" s="224"/>
      <c r="L59" s="224"/>
    </row>
    <row r="60" spans="1:12" s="10" customFormat="1" ht="12">
      <c r="A60" s="179" t="str">
        <f t="shared" si="0"/>
        <v>RESIDENCIAL</v>
      </c>
      <c r="B60" s="225" t="s">
        <v>593</v>
      </c>
      <c r="C60" s="225" t="s">
        <v>594</v>
      </c>
      <c r="D60" s="225" t="s">
        <v>594</v>
      </c>
      <c r="E60" s="225" t="s">
        <v>521</v>
      </c>
      <c r="F60" s="225" t="s">
        <v>595</v>
      </c>
      <c r="G60" s="225" t="s">
        <v>596</v>
      </c>
      <c r="H60" s="225" t="s">
        <v>597</v>
      </c>
      <c r="I60" s="225" t="s">
        <v>38</v>
      </c>
      <c r="J60" s="225" t="s">
        <v>598</v>
      </c>
      <c r="K60" s="225"/>
      <c r="L60" s="225"/>
    </row>
    <row r="61" spans="1:12" s="10" customFormat="1" ht="12">
      <c r="A61" s="179" t="str">
        <f t="shared" si="0"/>
        <v>Agua caliente</v>
      </c>
      <c r="B61" s="12" t="s">
        <v>1334</v>
      </c>
      <c r="C61" s="12" t="s">
        <v>1335</v>
      </c>
      <c r="D61" s="12" t="s">
        <v>731</v>
      </c>
      <c r="E61" s="12" t="s">
        <v>522</v>
      </c>
      <c r="F61" s="12" t="s">
        <v>1616</v>
      </c>
      <c r="G61" s="12" t="s">
        <v>1458</v>
      </c>
      <c r="H61" s="12" t="s">
        <v>1497</v>
      </c>
      <c r="I61" s="12" t="s">
        <v>39</v>
      </c>
      <c r="J61" s="12" t="s">
        <v>1557</v>
      </c>
      <c r="K61" s="12"/>
      <c r="L61" s="12"/>
    </row>
    <row r="62" spans="1:12" s="10" customFormat="1" ht="12">
      <c r="A62" s="179" t="str">
        <f t="shared" si="0"/>
        <v>Calefacción y refrigeración</v>
      </c>
      <c r="B62" s="12" t="s">
        <v>1336</v>
      </c>
      <c r="C62" s="12" t="s">
        <v>1337</v>
      </c>
      <c r="D62" s="12" t="s">
        <v>732</v>
      </c>
      <c r="E62" s="12" t="s">
        <v>523</v>
      </c>
      <c r="F62" s="12" t="s">
        <v>1617</v>
      </c>
      <c r="G62" s="12" t="s">
        <v>1459</v>
      </c>
      <c r="H62" s="12" t="s">
        <v>473</v>
      </c>
      <c r="I62" s="12" t="s">
        <v>40</v>
      </c>
      <c r="J62" s="12" t="s">
        <v>1558</v>
      </c>
      <c r="K62" s="12"/>
      <c r="L62" s="12"/>
    </row>
    <row r="63" spans="1:12" s="10" customFormat="1" ht="12">
      <c r="A63" s="179" t="str">
        <f t="shared" si="0"/>
        <v>Iluminación</v>
      </c>
      <c r="B63" s="12" t="s">
        <v>1338</v>
      </c>
      <c r="C63" s="12" t="s">
        <v>1339</v>
      </c>
      <c r="D63" s="12" t="s">
        <v>733</v>
      </c>
      <c r="E63" s="12" t="s">
        <v>524</v>
      </c>
      <c r="F63" s="12" t="s">
        <v>472</v>
      </c>
      <c r="G63" s="12" t="s">
        <v>1460</v>
      </c>
      <c r="H63" s="12" t="s">
        <v>1460</v>
      </c>
      <c r="I63" s="12" t="s">
        <v>41</v>
      </c>
      <c r="J63" s="12" t="s">
        <v>1559</v>
      </c>
      <c r="K63" s="12"/>
      <c r="L63" s="12"/>
    </row>
    <row r="64" spans="1:12" s="10" customFormat="1" ht="12">
      <c r="A64" s="179" t="str">
        <f t="shared" si="0"/>
        <v>Cocina</v>
      </c>
      <c r="B64" s="12" t="s">
        <v>1340</v>
      </c>
      <c r="C64" s="12" t="s">
        <v>1341</v>
      </c>
      <c r="D64" s="12" t="s">
        <v>734</v>
      </c>
      <c r="E64" s="12" t="s">
        <v>525</v>
      </c>
      <c r="F64" s="12" t="s">
        <v>1618</v>
      </c>
      <c r="G64" s="12" t="s">
        <v>1461</v>
      </c>
      <c r="H64" s="12" t="s">
        <v>1498</v>
      </c>
      <c r="I64" s="12" t="s">
        <v>42</v>
      </c>
      <c r="J64" s="12" t="s">
        <v>1560</v>
      </c>
      <c r="K64" s="12"/>
      <c r="L64" s="12"/>
    </row>
    <row r="65" spans="1:12" s="10" customFormat="1" ht="12">
      <c r="A65" s="179" t="str">
        <f t="shared" si="0"/>
        <v>Refrigerador y congelador</v>
      </c>
      <c r="B65" s="12" t="s">
        <v>1342</v>
      </c>
      <c r="C65" s="12" t="s">
        <v>1343</v>
      </c>
      <c r="D65" s="12" t="s">
        <v>735</v>
      </c>
      <c r="E65" s="12" t="s">
        <v>526</v>
      </c>
      <c r="F65" s="12" t="s">
        <v>1619</v>
      </c>
      <c r="G65" s="12" t="s">
        <v>471</v>
      </c>
      <c r="H65" s="12" t="s">
        <v>1499</v>
      </c>
      <c r="I65" s="12" t="s">
        <v>43</v>
      </c>
      <c r="J65" s="12" t="s">
        <v>470</v>
      </c>
      <c r="K65" s="12"/>
      <c r="L65" s="12"/>
    </row>
    <row r="66" spans="1:12" s="10" customFormat="1" ht="12">
      <c r="A66" s="179" t="str">
        <f t="shared" si="0"/>
        <v>Lavadoras y secadoras</v>
      </c>
      <c r="B66" s="12" t="s">
        <v>1344</v>
      </c>
      <c r="C66" s="12" t="s">
        <v>1345</v>
      </c>
      <c r="D66" s="12" t="s">
        <v>736</v>
      </c>
      <c r="E66" s="12" t="s">
        <v>527</v>
      </c>
      <c r="F66" s="12" t="s">
        <v>1620</v>
      </c>
      <c r="G66" s="12" t="s">
        <v>116</v>
      </c>
      <c r="H66" s="12" t="s">
        <v>1500</v>
      </c>
      <c r="I66" s="12" t="s">
        <v>44</v>
      </c>
      <c r="J66" s="12" t="s">
        <v>1561</v>
      </c>
      <c r="K66" s="12"/>
      <c r="L66" s="12"/>
    </row>
    <row r="67" spans="1:12" s="10" customFormat="1" ht="12">
      <c r="A67" s="179" t="str">
        <f t="shared" si="0"/>
        <v>Lava platos</v>
      </c>
      <c r="B67" s="12" t="s">
        <v>1346</v>
      </c>
      <c r="C67" s="12" t="s">
        <v>1347</v>
      </c>
      <c r="D67" s="12" t="s">
        <v>737</v>
      </c>
      <c r="E67" s="12" t="s">
        <v>528</v>
      </c>
      <c r="F67" s="12" t="s">
        <v>1621</v>
      </c>
      <c r="G67" s="12" t="s">
        <v>469</v>
      </c>
      <c r="H67" s="12" t="s">
        <v>1501</v>
      </c>
      <c r="I67" s="12" t="s">
        <v>45</v>
      </c>
      <c r="J67" s="12" t="s">
        <v>1562</v>
      </c>
      <c r="K67" s="12"/>
      <c r="L67" s="12"/>
    </row>
    <row r="68" spans="1:12" s="10" customFormat="1" ht="12">
      <c r="A68" s="179" t="str">
        <f t="shared" si="0"/>
        <v>Televisores</v>
      </c>
      <c r="B68" s="12" t="s">
        <v>1348</v>
      </c>
      <c r="C68" s="12" t="s">
        <v>1349</v>
      </c>
      <c r="D68" s="12" t="s">
        <v>1349</v>
      </c>
      <c r="E68" s="12" t="s">
        <v>529</v>
      </c>
      <c r="F68" s="12" t="s">
        <v>1622</v>
      </c>
      <c r="G68" s="12" t="s">
        <v>468</v>
      </c>
      <c r="H68" s="12" t="s">
        <v>1502</v>
      </c>
      <c r="I68" s="12" t="s">
        <v>46</v>
      </c>
      <c r="J68" s="12" t="s">
        <v>1563</v>
      </c>
      <c r="K68" s="12"/>
      <c r="L68" s="12"/>
    </row>
    <row r="69" spans="1:12" s="10" customFormat="1" ht="12">
      <c r="A69" s="179" t="str">
        <f t="shared" si="0"/>
        <v>Otros aparatos eléctricos</v>
      </c>
      <c r="B69" s="12" t="s">
        <v>1350</v>
      </c>
      <c r="C69" s="12" t="s">
        <v>1351</v>
      </c>
      <c r="D69" s="12" t="s">
        <v>738</v>
      </c>
      <c r="E69" s="12" t="s">
        <v>530</v>
      </c>
      <c r="F69" s="12" t="s">
        <v>1623</v>
      </c>
      <c r="G69" s="12" t="s">
        <v>467</v>
      </c>
      <c r="H69" s="12" t="s">
        <v>1503</v>
      </c>
      <c r="I69" s="12" t="s">
        <v>47</v>
      </c>
      <c r="J69" s="12" t="s">
        <v>1564</v>
      </c>
      <c r="K69" s="12"/>
      <c r="L69" s="12"/>
    </row>
    <row r="70" spans="1:12" s="10" customFormat="1" ht="12">
      <c r="A70" s="179" t="str">
        <f t="shared" si="0"/>
        <v>SECTOR PRIMARIO</v>
      </c>
      <c r="B70" s="180" t="s">
        <v>599</v>
      </c>
      <c r="C70" s="180" t="s">
        <v>600</v>
      </c>
      <c r="D70" s="180" t="s">
        <v>739</v>
      </c>
      <c r="E70" s="180" t="s">
        <v>531</v>
      </c>
      <c r="F70" s="180" t="s">
        <v>601</v>
      </c>
      <c r="G70" s="180" t="s">
        <v>602</v>
      </c>
      <c r="H70" s="180" t="s">
        <v>603</v>
      </c>
      <c r="I70" s="180" t="s">
        <v>48</v>
      </c>
      <c r="J70" s="180" t="s">
        <v>604</v>
      </c>
      <c r="K70" s="180"/>
      <c r="L70" s="180"/>
    </row>
    <row r="71" spans="1:12" s="10" customFormat="1" ht="24">
      <c r="A71" s="179" t="str">
        <f t="shared" si="0"/>
        <v>Agricultura, silvicultura y pesca</v>
      </c>
      <c r="B71" s="9" t="s">
        <v>1354</v>
      </c>
      <c r="C71" s="9" t="s">
        <v>1355</v>
      </c>
      <c r="D71" s="9" t="s">
        <v>740</v>
      </c>
      <c r="E71" s="9" t="s">
        <v>532</v>
      </c>
      <c r="F71" s="9" t="s">
        <v>1624</v>
      </c>
      <c r="G71" s="9" t="s">
        <v>1680</v>
      </c>
      <c r="H71" s="9" t="s">
        <v>1504</v>
      </c>
      <c r="I71" s="9" t="s">
        <v>978</v>
      </c>
      <c r="J71" s="9" t="s">
        <v>1565</v>
      </c>
      <c r="K71" s="9"/>
      <c r="L71" s="9"/>
    </row>
    <row r="72" spans="1:12" s="10" customFormat="1" ht="12">
      <c r="A72" s="179" t="str">
        <f t="shared" si="0"/>
        <v>Minas y canteras</v>
      </c>
      <c r="B72" s="9" t="s">
        <v>1356</v>
      </c>
      <c r="C72" s="9" t="s">
        <v>1357</v>
      </c>
      <c r="D72" s="9" t="s">
        <v>741</v>
      </c>
      <c r="E72" s="9" t="s">
        <v>533</v>
      </c>
      <c r="F72" s="9" t="s">
        <v>1625</v>
      </c>
      <c r="G72" s="9" t="s">
        <v>1681</v>
      </c>
      <c r="H72" s="9" t="s">
        <v>1505</v>
      </c>
      <c r="I72" s="9" t="s">
        <v>979</v>
      </c>
      <c r="J72" s="9" t="s">
        <v>1566</v>
      </c>
      <c r="K72" s="9"/>
      <c r="L72" s="9"/>
    </row>
    <row r="73" spans="1:12" s="10" customFormat="1" ht="12">
      <c r="A73" s="179" t="str">
        <f t="shared" si="0"/>
        <v>SECTOR SECUNDARIO</v>
      </c>
      <c r="B73" s="225" t="s">
        <v>605</v>
      </c>
      <c r="C73" s="225" t="s">
        <v>606</v>
      </c>
      <c r="D73" s="225" t="s">
        <v>742</v>
      </c>
      <c r="E73" s="225" t="s">
        <v>534</v>
      </c>
      <c r="F73" s="225" t="s">
        <v>607</v>
      </c>
      <c r="G73" s="225" t="s">
        <v>608</v>
      </c>
      <c r="H73" s="225" t="s">
        <v>609</v>
      </c>
      <c r="I73" s="225" t="s">
        <v>980</v>
      </c>
      <c r="J73" s="225" t="s">
        <v>610</v>
      </c>
      <c r="K73" s="225"/>
      <c r="L73" s="225"/>
    </row>
    <row r="74" spans="1:12" s="10" customFormat="1" ht="12">
      <c r="A74" s="179" t="str">
        <f aca="true" t="shared" si="1" ref="A74:A136">IF($A$6=$B$6,B74,"")&amp;IF($A$6=$C$6,C74,"")&amp;IF($A$6=$D$6,D74,"")&amp;IF($A$6=$E$6,E74,"")&amp;IF($A$6=$F$6,F74,"")&amp;IF($A$6=$G$6,G74,"")&amp;IF($A$6=$H$6,H74,"")&amp;IF($A$6=$I$6,I74,"")&amp;IF($A$6=$J$6,J74,"")&amp;IF($A$6=$K$6,K74,"")&amp;IF($A$6=$L$6,L74,"")</f>
        <v>Fabricación</v>
      </c>
      <c r="B74" s="9" t="s">
        <v>1358</v>
      </c>
      <c r="C74" s="9" t="s">
        <v>1359</v>
      </c>
      <c r="D74" s="9" t="s">
        <v>743</v>
      </c>
      <c r="E74" s="9" t="s">
        <v>535</v>
      </c>
      <c r="F74" s="9" t="s">
        <v>1626</v>
      </c>
      <c r="G74" s="9" t="s">
        <v>1462</v>
      </c>
      <c r="H74" s="9" t="s">
        <v>466</v>
      </c>
      <c r="I74" s="9" t="s">
        <v>981</v>
      </c>
      <c r="J74" s="9" t="s">
        <v>465</v>
      </c>
      <c r="K74" s="9"/>
      <c r="L74" s="9"/>
    </row>
    <row r="75" spans="1:12" s="10" customFormat="1" ht="36">
      <c r="A75" s="179" t="str">
        <f t="shared" si="1"/>
        <v>Agua potable, alcantarillado, gestión de residuos y descontaminación</v>
      </c>
      <c r="B75" s="9" t="s">
        <v>1360</v>
      </c>
      <c r="C75" s="9" t="s">
        <v>464</v>
      </c>
      <c r="D75" s="9" t="s">
        <v>744</v>
      </c>
      <c r="E75" s="9" t="s">
        <v>536</v>
      </c>
      <c r="F75" s="9" t="s">
        <v>1627</v>
      </c>
      <c r="G75" s="9" t="s">
        <v>1682</v>
      </c>
      <c r="H75" s="9" t="s">
        <v>463</v>
      </c>
      <c r="I75" s="9" t="s">
        <v>982</v>
      </c>
      <c r="J75" s="9" t="s">
        <v>462</v>
      </c>
      <c r="K75" s="9"/>
      <c r="L75" s="9"/>
    </row>
    <row r="76" spans="1:12" s="10" customFormat="1" ht="12">
      <c r="A76" s="179" t="str">
        <f t="shared" si="1"/>
        <v>Construcción</v>
      </c>
      <c r="B76" s="9" t="s">
        <v>1361</v>
      </c>
      <c r="C76" s="9" t="s">
        <v>1362</v>
      </c>
      <c r="D76" s="9" t="s">
        <v>745</v>
      </c>
      <c r="E76" s="9" t="s">
        <v>1361</v>
      </c>
      <c r="F76" s="9" t="s">
        <v>1628</v>
      </c>
      <c r="G76" s="9" t="s">
        <v>1683</v>
      </c>
      <c r="H76" s="9" t="s">
        <v>1506</v>
      </c>
      <c r="I76" s="9" t="s">
        <v>983</v>
      </c>
      <c r="J76" s="9" t="s">
        <v>1567</v>
      </c>
      <c r="K76" s="9"/>
      <c r="L76" s="9"/>
    </row>
    <row r="77" spans="1:12" s="10" customFormat="1" ht="12">
      <c r="A77" s="179" t="str">
        <f t="shared" si="1"/>
        <v>SECTOR TERCIARIO</v>
      </c>
      <c r="B77" s="225" t="s">
        <v>611</v>
      </c>
      <c r="C77" s="225" t="s">
        <v>612</v>
      </c>
      <c r="D77" s="225" t="s">
        <v>746</v>
      </c>
      <c r="E77" s="225" t="s">
        <v>537</v>
      </c>
      <c r="F77" s="225" t="s">
        <v>613</v>
      </c>
      <c r="G77" s="225" t="s">
        <v>614</v>
      </c>
      <c r="H77" s="225" t="s">
        <v>615</v>
      </c>
      <c r="I77" s="225" t="s">
        <v>984</v>
      </c>
      <c r="J77" s="225" t="s">
        <v>616</v>
      </c>
      <c r="K77" s="225"/>
      <c r="L77" s="225"/>
    </row>
    <row r="78" spans="1:12" s="10" customFormat="1" ht="24">
      <c r="A78" s="179" t="str">
        <f t="shared" si="1"/>
        <v>Comercio al por mayor y al por menor, reparación de vehículos de motor y motocicletas</v>
      </c>
      <c r="B78" s="9" t="s">
        <v>1363</v>
      </c>
      <c r="C78" s="9" t="s">
        <v>1364</v>
      </c>
      <c r="D78" s="9" t="s">
        <v>747</v>
      </c>
      <c r="E78" s="9" t="s">
        <v>538</v>
      </c>
      <c r="F78" s="9" t="s">
        <v>1629</v>
      </c>
      <c r="G78" s="9" t="s">
        <v>1684</v>
      </c>
      <c r="H78" s="9" t="s">
        <v>461</v>
      </c>
      <c r="I78" s="9" t="s">
        <v>985</v>
      </c>
      <c r="J78" s="9" t="s">
        <v>460</v>
      </c>
      <c r="K78" s="9"/>
      <c r="L78" s="9"/>
    </row>
    <row r="79" spans="1:12" s="10" customFormat="1" ht="24">
      <c r="A79" s="179" t="str">
        <f t="shared" si="1"/>
        <v>Alojamiento y la comida las actividades de servicio</v>
      </c>
      <c r="B79" s="9" t="s">
        <v>1205</v>
      </c>
      <c r="C79" s="9" t="s">
        <v>1365</v>
      </c>
      <c r="D79" s="9" t="s">
        <v>748</v>
      </c>
      <c r="E79" s="9" t="s">
        <v>539</v>
      </c>
      <c r="F79" s="9" t="s">
        <v>1630</v>
      </c>
      <c r="G79" s="9" t="s">
        <v>1685</v>
      </c>
      <c r="H79" s="9" t="s">
        <v>459</v>
      </c>
      <c r="I79" s="9" t="s">
        <v>986</v>
      </c>
      <c r="J79" s="9" t="s">
        <v>458</v>
      </c>
      <c r="K79" s="9"/>
      <c r="L79" s="9"/>
    </row>
    <row r="80" spans="1:12" s="10" customFormat="1" ht="24">
      <c r="A80" s="179" t="str">
        <f t="shared" si="1"/>
        <v>La administración pública general y la seguridad social</v>
      </c>
      <c r="B80" s="9" t="s">
        <v>1366</v>
      </c>
      <c r="C80" s="9" t="s">
        <v>1367</v>
      </c>
      <c r="D80" s="9" t="s">
        <v>749</v>
      </c>
      <c r="E80" s="9" t="s">
        <v>540</v>
      </c>
      <c r="F80" s="9" t="s">
        <v>1631</v>
      </c>
      <c r="G80" s="9" t="s">
        <v>1686</v>
      </c>
      <c r="H80" s="9" t="s">
        <v>1177</v>
      </c>
      <c r="I80" s="9" t="s">
        <v>987</v>
      </c>
      <c r="J80" s="9" t="s">
        <v>1176</v>
      </c>
      <c r="K80" s="9"/>
      <c r="L80" s="9"/>
    </row>
    <row r="81" spans="1:12" s="10" customFormat="1" ht="24">
      <c r="A81" s="179" t="str">
        <f t="shared" si="1"/>
        <v>Defensa, justicia, policía y bomberos</v>
      </c>
      <c r="B81" s="9" t="s">
        <v>201</v>
      </c>
      <c r="C81" s="9" t="s">
        <v>1368</v>
      </c>
      <c r="D81" s="9" t="s">
        <v>750</v>
      </c>
      <c r="E81" s="9" t="s">
        <v>541</v>
      </c>
      <c r="F81" s="9" t="s">
        <v>1632</v>
      </c>
      <c r="G81" s="9" t="s">
        <v>1463</v>
      </c>
      <c r="H81" s="9" t="s">
        <v>1507</v>
      </c>
      <c r="I81" s="9" t="s">
        <v>988</v>
      </c>
      <c r="J81" s="9" t="s">
        <v>1175</v>
      </c>
      <c r="K81" s="9"/>
      <c r="L81" s="9"/>
    </row>
    <row r="82" spans="1:12" s="10" customFormat="1" ht="12">
      <c r="A82" s="179" t="str">
        <f t="shared" si="1"/>
        <v>Educación</v>
      </c>
      <c r="B82" s="9" t="s">
        <v>1369</v>
      </c>
      <c r="C82" s="9" t="s">
        <v>1370</v>
      </c>
      <c r="D82" s="9" t="s">
        <v>751</v>
      </c>
      <c r="E82" s="9" t="s">
        <v>1369</v>
      </c>
      <c r="F82" s="9" t="s">
        <v>1633</v>
      </c>
      <c r="G82" s="9" t="s">
        <v>1464</v>
      </c>
      <c r="H82" s="9" t="s">
        <v>1508</v>
      </c>
      <c r="I82" s="9" t="s">
        <v>989</v>
      </c>
      <c r="J82" s="9" t="s">
        <v>1568</v>
      </c>
      <c r="K82" s="9"/>
      <c r="L82" s="9"/>
    </row>
    <row r="83" spans="1:12" s="11" customFormat="1" ht="24">
      <c r="A83" s="179" t="str">
        <f t="shared" si="1"/>
        <v>La salud humana y las actividades de trabajo social</v>
      </c>
      <c r="B83" s="9" t="s">
        <v>1371</v>
      </c>
      <c r="C83" s="9" t="s">
        <v>1372</v>
      </c>
      <c r="D83" s="9" t="s">
        <v>752</v>
      </c>
      <c r="E83" s="9" t="s">
        <v>542</v>
      </c>
      <c r="F83" s="9" t="s">
        <v>1634</v>
      </c>
      <c r="G83" s="9" t="s">
        <v>1465</v>
      </c>
      <c r="H83" s="9" t="s">
        <v>1509</v>
      </c>
      <c r="I83" s="9" t="s">
        <v>990</v>
      </c>
      <c r="J83" s="9" t="s">
        <v>1569</v>
      </c>
      <c r="K83" s="9"/>
      <c r="L83" s="9"/>
    </row>
    <row r="84" spans="1:12" s="10" customFormat="1" ht="12">
      <c r="A84" s="179" t="str">
        <f t="shared" si="1"/>
        <v>Otros servicios</v>
      </c>
      <c r="B84" s="9" t="s">
        <v>1373</v>
      </c>
      <c r="C84" s="9" t="s">
        <v>1374</v>
      </c>
      <c r="D84" s="9" t="s">
        <v>753</v>
      </c>
      <c r="E84" s="9" t="s">
        <v>543</v>
      </c>
      <c r="F84" s="9" t="s">
        <v>1635</v>
      </c>
      <c r="G84" s="9" t="s">
        <v>1174</v>
      </c>
      <c r="H84" s="9" t="s">
        <v>1173</v>
      </c>
      <c r="I84" s="9" t="s">
        <v>991</v>
      </c>
      <c r="J84" s="9" t="s">
        <v>1570</v>
      </c>
      <c r="K84" s="9"/>
      <c r="L84" s="9"/>
    </row>
    <row r="85" spans="1:12" s="10" customFormat="1" ht="12">
      <c r="A85" s="179" t="str">
        <f t="shared" si="1"/>
        <v>De alumbrado público</v>
      </c>
      <c r="B85" s="9" t="s">
        <v>1352</v>
      </c>
      <c r="C85" s="9" t="s">
        <v>1353</v>
      </c>
      <c r="D85" s="9" t="s">
        <v>754</v>
      </c>
      <c r="E85" s="9" t="s">
        <v>544</v>
      </c>
      <c r="F85" s="9" t="s">
        <v>1172</v>
      </c>
      <c r="G85" s="9" t="s">
        <v>1171</v>
      </c>
      <c r="H85" s="9" t="s">
        <v>1466</v>
      </c>
      <c r="I85" s="9" t="s">
        <v>992</v>
      </c>
      <c r="J85" s="9" t="s">
        <v>1571</v>
      </c>
      <c r="K85" s="9"/>
      <c r="L85" s="9"/>
    </row>
    <row r="86" spans="1:12" s="10" customFormat="1" ht="12">
      <c r="A86" s="179" t="str">
        <f t="shared" si="1"/>
        <v>TRANSPORTES</v>
      </c>
      <c r="B86" s="225" t="s">
        <v>617</v>
      </c>
      <c r="C86" s="225" t="s">
        <v>618</v>
      </c>
      <c r="D86" s="225" t="s">
        <v>618</v>
      </c>
      <c r="E86" s="225" t="s">
        <v>617</v>
      </c>
      <c r="F86" s="225" t="s">
        <v>619</v>
      </c>
      <c r="G86" s="225" t="s">
        <v>620</v>
      </c>
      <c r="H86" s="225" t="s">
        <v>621</v>
      </c>
      <c r="I86" s="225" t="s">
        <v>993</v>
      </c>
      <c r="J86" s="225" t="s">
        <v>621</v>
      </c>
      <c r="K86" s="225"/>
      <c r="L86" s="225"/>
    </row>
    <row r="87" spans="1:12" s="10" customFormat="1" ht="60">
      <c r="A87" s="20" t="str">
        <f t="shared" si="1"/>
        <v>Transporte terrestre de pasajeros (transporte público, taxis, transporte escolar, transporte discrecional, vehículos administraciones públicas, etc.) y transporte de mercancías por carretera y servicios de mudanza</v>
      </c>
      <c r="B87" s="9" t="s">
        <v>1203</v>
      </c>
      <c r="C87" s="9" t="s">
        <v>1204</v>
      </c>
      <c r="D87" s="9" t="s">
        <v>1306</v>
      </c>
      <c r="E87" s="9" t="s">
        <v>545</v>
      </c>
      <c r="F87" s="9" t="s">
        <v>686</v>
      </c>
      <c r="G87" s="9" t="s">
        <v>117</v>
      </c>
      <c r="H87" s="9" t="s">
        <v>884</v>
      </c>
      <c r="I87" s="9" t="s">
        <v>994</v>
      </c>
      <c r="J87" s="9" t="s">
        <v>683</v>
      </c>
      <c r="K87" s="9"/>
      <c r="L87" s="9"/>
    </row>
    <row r="88" spans="1:12" s="10" customFormat="1" ht="24">
      <c r="A88" s="20" t="str">
        <f t="shared" si="1"/>
        <v>Transporte de mercancías por carretera y servicios de mudanza</v>
      </c>
      <c r="B88" s="9" t="s">
        <v>1376</v>
      </c>
      <c r="C88" s="9" t="s">
        <v>1377</v>
      </c>
      <c r="D88" s="9" t="s">
        <v>756</v>
      </c>
      <c r="E88" s="9" t="s">
        <v>546</v>
      </c>
      <c r="F88" s="9" t="s">
        <v>1636</v>
      </c>
      <c r="G88" s="9" t="s">
        <v>1133</v>
      </c>
      <c r="H88" s="9" t="s">
        <v>1510</v>
      </c>
      <c r="I88" s="9" t="s">
        <v>995</v>
      </c>
      <c r="J88" s="9" t="s">
        <v>1170</v>
      </c>
      <c r="K88" s="9"/>
      <c r="L88" s="9"/>
    </row>
    <row r="89" spans="1:12" s="10" customFormat="1" ht="24">
      <c r="A89" s="20" t="str">
        <f t="shared" si="1"/>
        <v>Otros servicios de transporte por carretera de pasajeros (taxi, turismo, transporte escolar, etc)</v>
      </c>
      <c r="B89" s="9" t="s">
        <v>681</v>
      </c>
      <c r="C89" s="9" t="s">
        <v>1270</v>
      </c>
      <c r="D89" s="9" t="s">
        <v>755</v>
      </c>
      <c r="E89" s="9" t="s">
        <v>547</v>
      </c>
      <c r="F89" s="9" t="s">
        <v>687</v>
      </c>
      <c r="G89" s="9" t="s">
        <v>118</v>
      </c>
      <c r="H89" s="9" t="s">
        <v>885</v>
      </c>
      <c r="I89" s="9" t="s">
        <v>996</v>
      </c>
      <c r="J89" s="9" t="s">
        <v>684</v>
      </c>
      <c r="K89" s="9"/>
      <c r="L89" s="9"/>
    </row>
    <row r="90" spans="1:12" s="10" customFormat="1" ht="12">
      <c r="A90" s="20" t="str">
        <f>IF($A$6=$B$6,B90,"")&amp;IF($A$6=$C$6,C90,"")&amp;IF($A$6=$D$6,D90,"")&amp;IF($A$6=$E$6,E90,"")&amp;IF($A$6=$F$6,F90,"")&amp;IF($A$6=$G$6,G90,"")&amp;IF($A$6=$H$6,H90,"")&amp;IF($A$6=$I$6,I90,"")&amp;IF($A$6=$J$6,J90,"")&amp;IF($A$6=$K$6,K90,"")&amp;IF($A$6=$L$6,L90,"")</f>
        <v>Transporte privado</v>
      </c>
      <c r="B90" s="9" t="s">
        <v>1375</v>
      </c>
      <c r="C90" s="9" t="s">
        <v>682</v>
      </c>
      <c r="D90" s="9" t="s">
        <v>757</v>
      </c>
      <c r="E90" s="9" t="s">
        <v>548</v>
      </c>
      <c r="F90" s="9" t="s">
        <v>688</v>
      </c>
      <c r="G90" s="9" t="s">
        <v>1467</v>
      </c>
      <c r="H90" s="9" t="s">
        <v>1511</v>
      </c>
      <c r="I90" s="9" t="s">
        <v>997</v>
      </c>
      <c r="J90" s="9" t="s">
        <v>1572</v>
      </c>
      <c r="K90" s="9"/>
      <c r="L90" s="9"/>
    </row>
    <row r="91" spans="1:12" s="10" customFormat="1" ht="36">
      <c r="A91" s="179" t="str">
        <f t="shared" si="1"/>
        <v>Reexportación (barcos, aviones, zonas francas industriales, nacionales e internacionales instalaciones militar, etc)</v>
      </c>
      <c r="B91" s="9" t="s">
        <v>1169</v>
      </c>
      <c r="C91" s="9" t="s">
        <v>1168</v>
      </c>
      <c r="D91" s="9" t="s">
        <v>758</v>
      </c>
      <c r="E91" s="9" t="s">
        <v>549</v>
      </c>
      <c r="F91" s="9" t="s">
        <v>1167</v>
      </c>
      <c r="G91" s="9" t="s">
        <v>119</v>
      </c>
      <c r="H91" s="9" t="s">
        <v>1166</v>
      </c>
      <c r="I91" s="9" t="s">
        <v>998</v>
      </c>
      <c r="J91" s="9" t="s">
        <v>1165</v>
      </c>
      <c r="K91" s="9"/>
      <c r="L91" s="9"/>
    </row>
    <row r="92" spans="1:12" s="10" customFormat="1" ht="36">
      <c r="A92" s="179" t="str">
        <f t="shared" si="1"/>
        <v>Actividades con uso intensivo de energía para la exportación (para excluir en el balance energético isla)</v>
      </c>
      <c r="B92" s="9" t="s">
        <v>1164</v>
      </c>
      <c r="C92" s="9" t="s">
        <v>1163</v>
      </c>
      <c r="D92" s="9" t="s">
        <v>759</v>
      </c>
      <c r="E92" s="9" t="s">
        <v>550</v>
      </c>
      <c r="F92" s="9" t="s">
        <v>1162</v>
      </c>
      <c r="G92" s="9" t="s">
        <v>120</v>
      </c>
      <c r="H92" s="9" t="s">
        <v>1161</v>
      </c>
      <c r="I92" s="9" t="s">
        <v>999</v>
      </c>
      <c r="J92" s="9" t="s">
        <v>1160</v>
      </c>
      <c r="K92" s="9"/>
      <c r="L92" s="9"/>
    </row>
    <row r="93" spans="1:12" s="10" customFormat="1" ht="24">
      <c r="A93" s="179" t="str">
        <f t="shared" si="1"/>
        <v>Otros (para excluir en el balance energético isla)</v>
      </c>
      <c r="B93" s="9" t="s">
        <v>1159</v>
      </c>
      <c r="C93" s="9" t="s">
        <v>1158</v>
      </c>
      <c r="D93" s="9" t="s">
        <v>760</v>
      </c>
      <c r="E93" s="9" t="s">
        <v>551</v>
      </c>
      <c r="F93" s="9" t="s">
        <v>1157</v>
      </c>
      <c r="G93" s="9" t="s">
        <v>121</v>
      </c>
      <c r="H93" s="9" t="s">
        <v>1156</v>
      </c>
      <c r="I93" s="9" t="s">
        <v>1000</v>
      </c>
      <c r="J93" s="9" t="s">
        <v>1155</v>
      </c>
      <c r="K93" s="9"/>
      <c r="L93" s="9"/>
    </row>
    <row r="94" spans="1:12" s="10" customFormat="1" ht="12">
      <c r="A94" s="179" t="str">
        <f t="shared" si="1"/>
        <v>ENERGÍA PARA EL USO FINAL</v>
      </c>
      <c r="B94" s="224" t="s">
        <v>310</v>
      </c>
      <c r="C94" s="224" t="s">
        <v>311</v>
      </c>
      <c r="D94" s="224" t="s">
        <v>761</v>
      </c>
      <c r="E94" s="224" t="s">
        <v>552</v>
      </c>
      <c r="F94" s="224" t="s">
        <v>312</v>
      </c>
      <c r="G94" s="224" t="s">
        <v>313</v>
      </c>
      <c r="H94" s="224" t="s">
        <v>314</v>
      </c>
      <c r="I94" s="224" t="s">
        <v>1001</v>
      </c>
      <c r="J94" s="224" t="s">
        <v>315</v>
      </c>
      <c r="K94" s="224"/>
      <c r="L94" s="224"/>
    </row>
    <row r="95" spans="1:12" s="10" customFormat="1" ht="12">
      <c r="A95" s="179" t="str">
        <f t="shared" si="1"/>
        <v>Servicios centralizados de energía</v>
      </c>
      <c r="B95" s="224" t="s">
        <v>316</v>
      </c>
      <c r="C95" s="224" t="s">
        <v>317</v>
      </c>
      <c r="D95" s="224" t="s">
        <v>762</v>
      </c>
      <c r="E95" s="224" t="s">
        <v>553</v>
      </c>
      <c r="F95" s="224" t="s">
        <v>318</v>
      </c>
      <c r="G95" s="224" t="s">
        <v>122</v>
      </c>
      <c r="H95" s="224" t="s">
        <v>319</v>
      </c>
      <c r="I95" s="224" t="s">
        <v>1002</v>
      </c>
      <c r="J95" s="224" t="s">
        <v>320</v>
      </c>
      <c r="K95" s="224"/>
      <c r="L95" s="224"/>
    </row>
    <row r="96" spans="1:12" s="10" customFormat="1" ht="12">
      <c r="A96" s="179" t="str">
        <f t="shared" si="1"/>
        <v>La electricidad de la red pública</v>
      </c>
      <c r="B96" s="224" t="s">
        <v>321</v>
      </c>
      <c r="C96" s="224" t="s">
        <v>322</v>
      </c>
      <c r="D96" s="224" t="s">
        <v>763</v>
      </c>
      <c r="E96" s="224" t="s">
        <v>554</v>
      </c>
      <c r="F96" s="224" t="s">
        <v>323</v>
      </c>
      <c r="G96" s="224" t="s">
        <v>123</v>
      </c>
      <c r="H96" s="224" t="s">
        <v>324</v>
      </c>
      <c r="I96" s="224" t="s">
        <v>1003</v>
      </c>
      <c r="J96" s="224" t="s">
        <v>325</v>
      </c>
      <c r="K96" s="224"/>
      <c r="L96" s="224"/>
    </row>
    <row r="97" spans="1:12" s="10" customFormat="1" ht="12">
      <c r="A97" s="179" t="str">
        <f t="shared" si="1"/>
        <v>El calor de la calefacción urbana</v>
      </c>
      <c r="B97" s="224" t="s">
        <v>326</v>
      </c>
      <c r="C97" s="224" t="s">
        <v>327</v>
      </c>
      <c r="D97" s="224" t="s">
        <v>764</v>
      </c>
      <c r="E97" s="224" t="s">
        <v>555</v>
      </c>
      <c r="F97" s="224" t="s">
        <v>328</v>
      </c>
      <c r="G97" s="224" t="s">
        <v>329</v>
      </c>
      <c r="H97" s="224" t="s">
        <v>330</v>
      </c>
      <c r="I97" s="224" t="s">
        <v>1004</v>
      </c>
      <c r="J97" s="224" t="s">
        <v>331</v>
      </c>
      <c r="K97" s="224"/>
      <c r="L97" s="224"/>
    </row>
    <row r="98" spans="1:12" s="10" customFormat="1" ht="12">
      <c r="A98" s="20" t="str">
        <f t="shared" si="1"/>
        <v>Frío del distrito de refrigeración</v>
      </c>
      <c r="B98" s="224" t="s">
        <v>332</v>
      </c>
      <c r="C98" s="224" t="s">
        <v>333</v>
      </c>
      <c r="D98" s="224" t="s">
        <v>765</v>
      </c>
      <c r="E98" s="224" t="s">
        <v>556</v>
      </c>
      <c r="F98" s="224" t="s">
        <v>334</v>
      </c>
      <c r="G98" s="224" t="s">
        <v>335</v>
      </c>
      <c r="H98" s="224" t="s">
        <v>336</v>
      </c>
      <c r="I98" s="224" t="s">
        <v>1005</v>
      </c>
      <c r="J98" s="224" t="s">
        <v>337</v>
      </c>
      <c r="K98" s="224"/>
      <c r="L98" s="224"/>
    </row>
    <row r="99" spans="1:12" s="10" customFormat="1" ht="12">
      <c r="A99" s="20" t="str">
        <f t="shared" si="1"/>
        <v>Los combustibles fósiles</v>
      </c>
      <c r="B99" s="224" t="s">
        <v>293</v>
      </c>
      <c r="C99" s="224" t="s">
        <v>338</v>
      </c>
      <c r="D99" s="224" t="s">
        <v>766</v>
      </c>
      <c r="E99" s="224" t="s">
        <v>557</v>
      </c>
      <c r="F99" s="224" t="s">
        <v>339</v>
      </c>
      <c r="G99" s="224" t="s">
        <v>904</v>
      </c>
      <c r="H99" s="224" t="s">
        <v>905</v>
      </c>
      <c r="I99" s="224" t="s">
        <v>1006</v>
      </c>
      <c r="J99" s="224" t="s">
        <v>906</v>
      </c>
      <c r="K99" s="224"/>
      <c r="L99" s="224"/>
    </row>
    <row r="100" spans="1:12" s="10" customFormat="1" ht="12">
      <c r="A100" s="20" t="str">
        <f t="shared" si="1"/>
        <v>Fueloil</v>
      </c>
      <c r="B100" s="9" t="s">
        <v>907</v>
      </c>
      <c r="C100" s="9" t="s">
        <v>908</v>
      </c>
      <c r="D100" s="9" t="s">
        <v>907</v>
      </c>
      <c r="E100" s="9" t="s">
        <v>558</v>
      </c>
      <c r="F100" s="9" t="s">
        <v>909</v>
      </c>
      <c r="G100" s="9" t="s">
        <v>910</v>
      </c>
      <c r="H100" s="9" t="s">
        <v>911</v>
      </c>
      <c r="I100" s="9" t="s">
        <v>1007</v>
      </c>
      <c r="J100" s="9" t="s">
        <v>912</v>
      </c>
      <c r="K100" s="9"/>
      <c r="L100" s="9"/>
    </row>
    <row r="101" spans="1:12" s="10" customFormat="1" ht="12">
      <c r="A101" s="20" t="str">
        <f t="shared" si="1"/>
        <v>Diesel</v>
      </c>
      <c r="B101" s="9" t="s">
        <v>295</v>
      </c>
      <c r="C101" s="9" t="s">
        <v>913</v>
      </c>
      <c r="D101" s="9" t="s">
        <v>295</v>
      </c>
      <c r="E101" s="9" t="s">
        <v>559</v>
      </c>
      <c r="F101" s="9" t="s">
        <v>914</v>
      </c>
      <c r="G101" s="9" t="s">
        <v>295</v>
      </c>
      <c r="H101" s="9" t="s">
        <v>295</v>
      </c>
      <c r="I101" s="9" t="s">
        <v>295</v>
      </c>
      <c r="J101" s="9" t="s">
        <v>915</v>
      </c>
      <c r="K101" s="9"/>
      <c r="L101" s="9"/>
    </row>
    <row r="102" spans="1:12" s="10" customFormat="1" ht="12">
      <c r="A102" s="20" t="str">
        <f t="shared" si="1"/>
        <v>Gasolina</v>
      </c>
      <c r="B102" s="9" t="s">
        <v>296</v>
      </c>
      <c r="C102" s="9" t="s">
        <v>916</v>
      </c>
      <c r="D102" s="9" t="s">
        <v>916</v>
      </c>
      <c r="E102" s="9" t="s">
        <v>560</v>
      </c>
      <c r="F102" s="9" t="s">
        <v>917</v>
      </c>
      <c r="G102" s="9" t="s">
        <v>918</v>
      </c>
      <c r="H102" s="9" t="s">
        <v>919</v>
      </c>
      <c r="I102" s="9" t="s">
        <v>1008</v>
      </c>
      <c r="J102" s="9" t="s">
        <v>920</v>
      </c>
      <c r="K102" s="9"/>
      <c r="L102" s="9"/>
    </row>
    <row r="103" spans="1:12" s="10" customFormat="1" ht="12">
      <c r="A103" s="20" t="str">
        <f t="shared" si="1"/>
        <v>GLP</v>
      </c>
      <c r="B103" s="9" t="s">
        <v>921</v>
      </c>
      <c r="C103" s="9" t="s">
        <v>922</v>
      </c>
      <c r="D103" s="9" t="s">
        <v>767</v>
      </c>
      <c r="E103" s="9" t="s">
        <v>922</v>
      </c>
      <c r="F103" s="9" t="s">
        <v>923</v>
      </c>
      <c r="G103" s="9" t="s">
        <v>921</v>
      </c>
      <c r="H103" s="9" t="s">
        <v>921</v>
      </c>
      <c r="I103" s="9" t="s">
        <v>922</v>
      </c>
      <c r="J103" s="9" t="s">
        <v>924</v>
      </c>
      <c r="K103" s="9"/>
      <c r="L103" s="9"/>
    </row>
    <row r="104" spans="1:12" s="10" customFormat="1" ht="12">
      <c r="A104" s="20" t="str">
        <f t="shared" si="1"/>
        <v>Gas natural</v>
      </c>
      <c r="B104" s="9" t="s">
        <v>294</v>
      </c>
      <c r="C104" s="9" t="s">
        <v>925</v>
      </c>
      <c r="D104" s="9" t="s">
        <v>768</v>
      </c>
      <c r="E104" s="9" t="s">
        <v>561</v>
      </c>
      <c r="F104" s="9" t="s">
        <v>926</v>
      </c>
      <c r="G104" s="9" t="s">
        <v>927</v>
      </c>
      <c r="H104" s="9" t="s">
        <v>927</v>
      </c>
      <c r="I104" s="9" t="s">
        <v>1009</v>
      </c>
      <c r="J104" s="9" t="s">
        <v>928</v>
      </c>
      <c r="K104" s="9"/>
      <c r="L104" s="9"/>
    </row>
    <row r="105" spans="1:12" s="10" customFormat="1" ht="12">
      <c r="A105" s="20" t="str">
        <f t="shared" si="1"/>
        <v>Carbón</v>
      </c>
      <c r="B105" s="9" t="s">
        <v>297</v>
      </c>
      <c r="C105" s="9" t="s">
        <v>929</v>
      </c>
      <c r="D105" s="9" t="s">
        <v>769</v>
      </c>
      <c r="E105" s="9" t="s">
        <v>562</v>
      </c>
      <c r="F105" s="9" t="s">
        <v>930</v>
      </c>
      <c r="G105" s="9" t="s">
        <v>931</v>
      </c>
      <c r="H105" s="9" t="s">
        <v>932</v>
      </c>
      <c r="I105" s="9" t="s">
        <v>1010</v>
      </c>
      <c r="J105" s="9" t="s">
        <v>933</v>
      </c>
      <c r="K105" s="9"/>
      <c r="L105" s="9"/>
    </row>
    <row r="106" spans="1:12" s="10" customFormat="1" ht="36">
      <c r="A106" s="20" t="str">
        <f t="shared" si="1"/>
        <v>Fuentes de energía renovables (excluyendo electricidad y calor vendidos a redes públicas)</v>
      </c>
      <c r="B106" s="226" t="s">
        <v>934</v>
      </c>
      <c r="C106" s="226" t="s">
        <v>935</v>
      </c>
      <c r="D106" s="226" t="s">
        <v>770</v>
      </c>
      <c r="E106" s="226" t="s">
        <v>563</v>
      </c>
      <c r="F106" s="226" t="s">
        <v>936</v>
      </c>
      <c r="G106" s="226" t="s">
        <v>124</v>
      </c>
      <c r="H106" s="226" t="s">
        <v>937</v>
      </c>
      <c r="I106" s="226" t="s">
        <v>1011</v>
      </c>
      <c r="J106" s="226" t="s">
        <v>938</v>
      </c>
      <c r="K106" s="226"/>
      <c r="L106" s="226"/>
    </row>
    <row r="107" spans="1:12" s="10" customFormat="1" ht="24">
      <c r="A107" s="20" t="str">
        <f t="shared" si="1"/>
        <v>Las fuentes renovables de energía (de los sistemas conectados a redes públicas)</v>
      </c>
      <c r="B107" s="226" t="s">
        <v>1154</v>
      </c>
      <c r="C107" s="226" t="s">
        <v>1153</v>
      </c>
      <c r="D107" s="226" t="s">
        <v>771</v>
      </c>
      <c r="E107" s="226" t="s">
        <v>564</v>
      </c>
      <c r="F107" s="226" t="s">
        <v>1152</v>
      </c>
      <c r="G107" s="226" t="s">
        <v>125</v>
      </c>
      <c r="H107" s="226" t="s">
        <v>1151</v>
      </c>
      <c r="I107" s="226" t="s">
        <v>1012</v>
      </c>
      <c r="J107" s="226" t="s">
        <v>1150</v>
      </c>
      <c r="K107" s="226"/>
      <c r="L107" s="226"/>
    </row>
    <row r="108" spans="1:12" s="10" customFormat="1" ht="12">
      <c r="A108" s="20" t="str">
        <f t="shared" si="1"/>
        <v>Fuentes de energía renovables</v>
      </c>
      <c r="B108" s="224" t="s">
        <v>454</v>
      </c>
      <c r="C108" s="224" t="s">
        <v>453</v>
      </c>
      <c r="D108" s="224" t="s">
        <v>772</v>
      </c>
      <c r="E108" s="224" t="s">
        <v>565</v>
      </c>
      <c r="F108" s="224" t="s">
        <v>452</v>
      </c>
      <c r="G108" s="224" t="s">
        <v>126</v>
      </c>
      <c r="H108" s="224" t="s">
        <v>451</v>
      </c>
      <c r="I108" s="224" t="s">
        <v>1013</v>
      </c>
      <c r="J108" s="224" t="s">
        <v>450</v>
      </c>
      <c r="K108" s="224"/>
      <c r="L108" s="224"/>
    </row>
    <row r="109" spans="1:12" s="10" customFormat="1" ht="12">
      <c r="A109" s="20" t="str">
        <f t="shared" si="1"/>
        <v>Hidráulica</v>
      </c>
      <c r="B109" s="9" t="s">
        <v>1378</v>
      </c>
      <c r="C109" s="9" t="s">
        <v>1379</v>
      </c>
      <c r="D109" s="9" t="s">
        <v>773</v>
      </c>
      <c r="E109" s="9" t="s">
        <v>566</v>
      </c>
      <c r="F109" s="9" t="s">
        <v>1641</v>
      </c>
      <c r="G109" s="9" t="s">
        <v>1469</v>
      </c>
      <c r="H109" s="9" t="s">
        <v>1378</v>
      </c>
      <c r="I109" s="9" t="s">
        <v>1014</v>
      </c>
      <c r="J109" s="9" t="s">
        <v>939</v>
      </c>
      <c r="K109" s="9"/>
      <c r="L109" s="9"/>
    </row>
    <row r="110" spans="1:12" s="10" customFormat="1" ht="12">
      <c r="A110" s="20" t="str">
        <f t="shared" si="1"/>
        <v>Viento</v>
      </c>
      <c r="B110" s="9" t="s">
        <v>1380</v>
      </c>
      <c r="C110" s="9" t="s">
        <v>1381</v>
      </c>
      <c r="D110" s="9" t="s">
        <v>774</v>
      </c>
      <c r="E110" s="9" t="s">
        <v>567</v>
      </c>
      <c r="F110" s="9" t="s">
        <v>1642</v>
      </c>
      <c r="G110" s="9" t="s">
        <v>1470</v>
      </c>
      <c r="H110" s="9" t="s">
        <v>1516</v>
      </c>
      <c r="I110" s="9" t="s">
        <v>1015</v>
      </c>
      <c r="J110" s="9" t="s">
        <v>1578</v>
      </c>
      <c r="K110" s="9"/>
      <c r="L110" s="9"/>
    </row>
    <row r="111" spans="1:12" s="10" customFormat="1" ht="12">
      <c r="A111" s="20" t="str">
        <f t="shared" si="1"/>
        <v>Solar</v>
      </c>
      <c r="B111" s="9" t="s">
        <v>1382</v>
      </c>
      <c r="C111" s="9" t="s">
        <v>1382</v>
      </c>
      <c r="D111" s="9" t="s">
        <v>1382</v>
      </c>
      <c r="E111" s="9" t="s">
        <v>568</v>
      </c>
      <c r="F111" s="9" t="s">
        <v>1643</v>
      </c>
      <c r="G111" s="9" t="s">
        <v>1471</v>
      </c>
      <c r="H111" s="9" t="s">
        <v>940</v>
      </c>
      <c r="I111" s="9" t="s">
        <v>1016</v>
      </c>
      <c r="J111" s="9" t="s">
        <v>1579</v>
      </c>
      <c r="K111" s="9"/>
      <c r="L111" s="9"/>
    </row>
    <row r="112" spans="1:12" s="10" customFormat="1" ht="12">
      <c r="A112" s="20" t="str">
        <f t="shared" si="1"/>
        <v>Geotérmica</v>
      </c>
      <c r="B112" s="9" t="s">
        <v>1383</v>
      </c>
      <c r="C112" s="9" t="s">
        <v>1384</v>
      </c>
      <c r="D112" s="9" t="s">
        <v>1384</v>
      </c>
      <c r="E112" s="9" t="s">
        <v>569</v>
      </c>
      <c r="F112" s="9" t="s">
        <v>1644</v>
      </c>
      <c r="G112" s="9" t="s">
        <v>1472</v>
      </c>
      <c r="H112" s="9" t="s">
        <v>1517</v>
      </c>
      <c r="I112" s="9" t="s">
        <v>1017</v>
      </c>
      <c r="J112" s="9" t="s">
        <v>941</v>
      </c>
      <c r="K112" s="9"/>
      <c r="L112" s="9"/>
    </row>
    <row r="113" spans="1:12" s="10" customFormat="1" ht="12">
      <c r="A113" s="20" t="str">
        <f t="shared" si="1"/>
        <v>Marina</v>
      </c>
      <c r="B113" s="9" t="s">
        <v>1385</v>
      </c>
      <c r="C113" s="9" t="s">
        <v>1386</v>
      </c>
      <c r="D113" s="9" t="s">
        <v>775</v>
      </c>
      <c r="E113" s="9" t="s">
        <v>570</v>
      </c>
      <c r="F113" s="9" t="s">
        <v>1645</v>
      </c>
      <c r="G113" s="9" t="s">
        <v>942</v>
      </c>
      <c r="H113" s="9" t="s">
        <v>943</v>
      </c>
      <c r="I113" s="9" t="s">
        <v>1018</v>
      </c>
      <c r="J113" s="9" t="s">
        <v>944</v>
      </c>
      <c r="K113" s="9"/>
      <c r="L113" s="9"/>
    </row>
    <row r="114" spans="1:12" s="10" customFormat="1" ht="12">
      <c r="A114" s="20" t="str">
        <f t="shared" si="1"/>
        <v>Biomasa</v>
      </c>
      <c r="B114" s="9" t="s">
        <v>1387</v>
      </c>
      <c r="C114" s="9" t="s">
        <v>1388</v>
      </c>
      <c r="D114" s="9" t="s">
        <v>776</v>
      </c>
      <c r="E114" s="9" t="s">
        <v>1518</v>
      </c>
      <c r="F114" s="9" t="s">
        <v>1646</v>
      </c>
      <c r="G114" s="9" t="s">
        <v>1388</v>
      </c>
      <c r="H114" s="9" t="s">
        <v>1518</v>
      </c>
      <c r="I114" s="9" t="s">
        <v>1388</v>
      </c>
      <c r="J114" s="9" t="s">
        <v>1387</v>
      </c>
      <c r="K114" s="9"/>
      <c r="L114" s="9"/>
    </row>
    <row r="115" spans="1:12" s="10" customFormat="1" ht="12">
      <c r="A115" s="20" t="str">
        <f t="shared" si="1"/>
        <v>Residuales urbanas</v>
      </c>
      <c r="B115" s="9" t="s">
        <v>1389</v>
      </c>
      <c r="C115" s="9" t="s">
        <v>1390</v>
      </c>
      <c r="D115" s="9" t="s">
        <v>777</v>
      </c>
      <c r="E115" s="9" t="s">
        <v>571</v>
      </c>
      <c r="F115" s="9" t="s">
        <v>1647</v>
      </c>
      <c r="G115" s="9" t="s">
        <v>945</v>
      </c>
      <c r="H115" s="9" t="s">
        <v>1519</v>
      </c>
      <c r="I115" s="9" t="s">
        <v>1019</v>
      </c>
      <c r="J115" s="9" t="s">
        <v>946</v>
      </c>
      <c r="K115" s="9"/>
      <c r="L115" s="9"/>
    </row>
    <row r="116" spans="1:12" s="10" customFormat="1" ht="12">
      <c r="A116" s="20" t="str">
        <f t="shared" si="1"/>
        <v>Recuperación de energía</v>
      </c>
      <c r="B116" s="9" t="s">
        <v>947</v>
      </c>
      <c r="C116" s="9" t="s">
        <v>948</v>
      </c>
      <c r="D116" s="9" t="s">
        <v>778</v>
      </c>
      <c r="E116" s="9" t="s">
        <v>572</v>
      </c>
      <c r="F116" s="9" t="s">
        <v>949</v>
      </c>
      <c r="G116" s="9" t="s">
        <v>950</v>
      </c>
      <c r="H116" s="9" t="s">
        <v>951</v>
      </c>
      <c r="I116" s="9" t="s">
        <v>1020</v>
      </c>
      <c r="J116" s="9" t="s">
        <v>952</v>
      </c>
      <c r="K116" s="9"/>
      <c r="L116" s="9"/>
    </row>
    <row r="117" spans="1:12" s="10" customFormat="1" ht="12">
      <c r="A117" s="20" t="str">
        <f t="shared" si="1"/>
        <v>Total parcial</v>
      </c>
      <c r="B117" s="224" t="s">
        <v>299</v>
      </c>
      <c r="C117" s="224" t="s">
        <v>299</v>
      </c>
      <c r="D117" s="224" t="s">
        <v>779</v>
      </c>
      <c r="E117" s="224" t="s">
        <v>573</v>
      </c>
      <c r="F117" s="224" t="s">
        <v>306</v>
      </c>
      <c r="G117" s="224" t="s">
        <v>307</v>
      </c>
      <c r="H117" s="224" t="s">
        <v>308</v>
      </c>
      <c r="I117" s="224" t="s">
        <v>1021</v>
      </c>
      <c r="J117" s="224" t="s">
        <v>309</v>
      </c>
      <c r="K117" s="224"/>
      <c r="L117" s="224"/>
    </row>
    <row r="118" spans="1:12" s="10" customFormat="1" ht="12">
      <c r="A118" s="20" t="str">
        <f t="shared" si="1"/>
        <v>TOTAL DE MERCADO INTERIOR</v>
      </c>
      <c r="B118" s="224" t="s">
        <v>449</v>
      </c>
      <c r="C118" s="224" t="s">
        <v>448</v>
      </c>
      <c r="D118" s="224" t="s">
        <v>780</v>
      </c>
      <c r="E118" s="224" t="s">
        <v>218</v>
      </c>
      <c r="F118" s="224" t="s">
        <v>447</v>
      </c>
      <c r="G118" s="224" t="s">
        <v>127</v>
      </c>
      <c r="H118" s="224" t="s">
        <v>446</v>
      </c>
      <c r="I118" s="224" t="s">
        <v>1022</v>
      </c>
      <c r="J118" s="224" t="s">
        <v>445</v>
      </c>
      <c r="K118" s="224"/>
      <c r="L118" s="224"/>
    </row>
    <row r="119" spans="1:12" s="10" customFormat="1" ht="12">
      <c r="A119" s="20" t="str">
        <f t="shared" si="1"/>
        <v>Total</v>
      </c>
      <c r="B119" s="224" t="s">
        <v>1391</v>
      </c>
      <c r="C119" s="224" t="s">
        <v>1391</v>
      </c>
      <c r="D119" s="224" t="s">
        <v>781</v>
      </c>
      <c r="E119" s="224" t="s">
        <v>1391</v>
      </c>
      <c r="F119" s="224" t="s">
        <v>1663</v>
      </c>
      <c r="G119" s="224" t="s">
        <v>1391</v>
      </c>
      <c r="H119" s="224" t="s">
        <v>1391</v>
      </c>
      <c r="I119" s="224" t="s">
        <v>1023</v>
      </c>
      <c r="J119" s="224" t="s">
        <v>1597</v>
      </c>
      <c r="K119" s="224"/>
      <c r="L119" s="224"/>
    </row>
    <row r="120" spans="1:12" s="10" customFormat="1" ht="24">
      <c r="A120" s="20" t="str">
        <f t="shared" si="1"/>
        <v>PRODUCCIÓN DE ENERGÍA SECUNDARIA Y FLUJOS DE ENERGÍA</v>
      </c>
      <c r="B120" s="224" t="s">
        <v>1392</v>
      </c>
      <c r="C120" s="224" t="s">
        <v>1393</v>
      </c>
      <c r="D120" s="224" t="s">
        <v>782</v>
      </c>
      <c r="E120" s="224" t="s">
        <v>219</v>
      </c>
      <c r="F120" s="224" t="s">
        <v>444</v>
      </c>
      <c r="G120" s="224" t="s">
        <v>1468</v>
      </c>
      <c r="H120" s="224" t="s">
        <v>443</v>
      </c>
      <c r="I120" s="224" t="s">
        <v>1024</v>
      </c>
      <c r="J120" s="224" t="s">
        <v>442</v>
      </c>
      <c r="K120" s="224"/>
      <c r="L120" s="224"/>
    </row>
    <row r="121" spans="1:12" s="10" customFormat="1" ht="12">
      <c r="A121" s="20" t="str">
        <f t="shared" si="1"/>
        <v>PRODUCCIÓN DEL SECTOR</v>
      </c>
      <c r="B121" s="224" t="s">
        <v>441</v>
      </c>
      <c r="C121" s="224" t="s">
        <v>440</v>
      </c>
      <c r="D121" s="224" t="s">
        <v>783</v>
      </c>
      <c r="E121" s="224" t="s">
        <v>220</v>
      </c>
      <c r="F121" s="224" t="s">
        <v>439</v>
      </c>
      <c r="G121" s="224" t="s">
        <v>438</v>
      </c>
      <c r="H121" s="224" t="s">
        <v>437</v>
      </c>
      <c r="I121" s="224" t="s">
        <v>1025</v>
      </c>
      <c r="J121" s="224" t="s">
        <v>436</v>
      </c>
      <c r="K121" s="224"/>
      <c r="L121" s="224"/>
    </row>
    <row r="122" spans="1:12" s="10" customFormat="1" ht="12">
      <c r="A122" s="20" t="str">
        <f t="shared" si="1"/>
        <v>FUENTE DE ENERGÍA</v>
      </c>
      <c r="B122" s="224" t="s">
        <v>435</v>
      </c>
      <c r="C122" s="224" t="s">
        <v>434</v>
      </c>
      <c r="D122" s="224" t="s">
        <v>784</v>
      </c>
      <c r="E122" s="224" t="s">
        <v>221</v>
      </c>
      <c r="F122" s="224" t="s">
        <v>433</v>
      </c>
      <c r="G122" s="224" t="s">
        <v>432</v>
      </c>
      <c r="H122" s="224" t="s">
        <v>431</v>
      </c>
      <c r="I122" s="224" t="s">
        <v>1026</v>
      </c>
      <c r="J122" s="224" t="s">
        <v>430</v>
      </c>
      <c r="K122" s="224"/>
      <c r="L122" s="224"/>
    </row>
    <row r="123" spans="1:12" s="10" customFormat="1" ht="12">
      <c r="A123" s="20" t="str">
        <f t="shared" si="1"/>
        <v>Productos energéticos</v>
      </c>
      <c r="B123" s="224" t="s">
        <v>429</v>
      </c>
      <c r="C123" s="224" t="s">
        <v>428</v>
      </c>
      <c r="D123" s="224" t="s">
        <v>785</v>
      </c>
      <c r="E123" s="224" t="s">
        <v>222</v>
      </c>
      <c r="F123" s="224" t="s">
        <v>427</v>
      </c>
      <c r="G123" s="224" t="s">
        <v>426</v>
      </c>
      <c r="H123" s="224" t="s">
        <v>425</v>
      </c>
      <c r="I123" s="224" t="s">
        <v>1027</v>
      </c>
      <c r="J123" s="224" t="s">
        <v>424</v>
      </c>
      <c r="K123" s="224"/>
      <c r="L123" s="224"/>
    </row>
    <row r="124" spans="1:12" s="10" customFormat="1" ht="12">
      <c r="A124" s="20" t="str">
        <f t="shared" si="1"/>
        <v>Electricidad</v>
      </c>
      <c r="B124" s="224" t="s">
        <v>423</v>
      </c>
      <c r="C124" s="224" t="s">
        <v>422</v>
      </c>
      <c r="D124" s="224" t="s">
        <v>786</v>
      </c>
      <c r="E124" s="224" t="s">
        <v>223</v>
      </c>
      <c r="F124" s="224" t="s">
        <v>421</v>
      </c>
      <c r="G124" s="224" t="s">
        <v>420</v>
      </c>
      <c r="H124" s="224" t="s">
        <v>420</v>
      </c>
      <c r="I124" s="224" t="s">
        <v>1028</v>
      </c>
      <c r="J124" s="224" t="s">
        <v>419</v>
      </c>
      <c r="K124" s="224"/>
      <c r="L124" s="224"/>
    </row>
    <row r="125" spans="1:12" s="10" customFormat="1" ht="12">
      <c r="A125" s="20" t="str">
        <f t="shared" si="1"/>
        <v>Calor</v>
      </c>
      <c r="B125" s="224" t="s">
        <v>418</v>
      </c>
      <c r="C125" s="224" t="s">
        <v>417</v>
      </c>
      <c r="D125" s="224" t="s">
        <v>417</v>
      </c>
      <c r="E125" s="224" t="s">
        <v>224</v>
      </c>
      <c r="F125" s="224" t="s">
        <v>416</v>
      </c>
      <c r="G125" s="224" t="s">
        <v>415</v>
      </c>
      <c r="H125" s="224" t="s">
        <v>414</v>
      </c>
      <c r="I125" s="224" t="s">
        <v>1029</v>
      </c>
      <c r="J125" s="224" t="s">
        <v>413</v>
      </c>
      <c r="K125" s="224"/>
      <c r="L125" s="224"/>
    </row>
    <row r="126" spans="1:12" s="10" customFormat="1" ht="12">
      <c r="A126" s="20" t="str">
        <f t="shared" si="1"/>
        <v>Frío</v>
      </c>
      <c r="B126" s="224" t="s">
        <v>412</v>
      </c>
      <c r="C126" s="224" t="s">
        <v>411</v>
      </c>
      <c r="D126" s="224" t="s">
        <v>787</v>
      </c>
      <c r="E126" s="224" t="s">
        <v>225</v>
      </c>
      <c r="F126" s="224" t="s">
        <v>410</v>
      </c>
      <c r="G126" s="224" t="s">
        <v>335</v>
      </c>
      <c r="H126" s="224" t="s">
        <v>409</v>
      </c>
      <c r="I126" s="224" t="s">
        <v>1030</v>
      </c>
      <c r="J126" s="224" t="s">
        <v>408</v>
      </c>
      <c r="K126" s="224"/>
      <c r="L126" s="224"/>
    </row>
    <row r="127" spans="1:12" s="10" customFormat="1" ht="36">
      <c r="A127" s="20" t="str">
        <f t="shared" si="1"/>
        <v>ENERGÍA PRIMARIA CONVERTIDA EN SECUNDARIA  (consumo de energía primaria)</v>
      </c>
      <c r="B127" s="224" t="s">
        <v>407</v>
      </c>
      <c r="C127" s="224" t="s">
        <v>406</v>
      </c>
      <c r="D127" s="224" t="s">
        <v>788</v>
      </c>
      <c r="E127" s="224" t="s">
        <v>226</v>
      </c>
      <c r="F127" s="224" t="s">
        <v>405</v>
      </c>
      <c r="G127" s="224" t="s">
        <v>404</v>
      </c>
      <c r="H127" s="224" t="s">
        <v>403</v>
      </c>
      <c r="I127" s="224" t="s">
        <v>1031</v>
      </c>
      <c r="J127" s="224" t="s">
        <v>402</v>
      </c>
      <c r="K127" s="224"/>
      <c r="L127" s="224"/>
    </row>
    <row r="128" spans="1:12" s="10" customFormat="1" ht="24">
      <c r="A128" s="20" t="str">
        <f t="shared" si="1"/>
        <v>Las pérdidas de conversión de energía primaria a secundaria</v>
      </c>
      <c r="B128" s="224" t="s">
        <v>401</v>
      </c>
      <c r="C128" s="224" t="s">
        <v>400</v>
      </c>
      <c r="D128" s="224" t="s">
        <v>789</v>
      </c>
      <c r="E128" s="224" t="s">
        <v>227</v>
      </c>
      <c r="F128" s="224" t="s">
        <v>399</v>
      </c>
      <c r="G128" s="224" t="s">
        <v>398</v>
      </c>
      <c r="H128" s="224" t="s">
        <v>397</v>
      </c>
      <c r="I128" s="224" t="s">
        <v>51</v>
      </c>
      <c r="J128" s="224" t="s">
        <v>396</v>
      </c>
      <c r="K128" s="224"/>
      <c r="L128" s="224"/>
    </row>
    <row r="129" spans="1:12" s="10" customFormat="1" ht="12">
      <c r="A129" s="20" t="str">
        <f t="shared" si="1"/>
        <v>EFICIENCIA ENERGÉTICA DE CONVERSIÓN</v>
      </c>
      <c r="B129" s="224" t="s">
        <v>395</v>
      </c>
      <c r="C129" s="224" t="s">
        <v>394</v>
      </c>
      <c r="D129" s="224" t="s">
        <v>790</v>
      </c>
      <c r="E129" s="224" t="s">
        <v>228</v>
      </c>
      <c r="F129" s="224" t="s">
        <v>393</v>
      </c>
      <c r="G129" s="224" t="s">
        <v>392</v>
      </c>
      <c r="H129" s="224" t="s">
        <v>391</v>
      </c>
      <c r="I129" s="224" t="s">
        <v>52</v>
      </c>
      <c r="J129" s="224" t="s">
        <v>1102</v>
      </c>
      <c r="K129" s="224"/>
      <c r="L129" s="224"/>
    </row>
    <row r="130" spans="1:12" s="10" customFormat="1" ht="12">
      <c r="A130" s="20" t="str">
        <f t="shared" si="1"/>
        <v>Los flujos de energía</v>
      </c>
      <c r="B130" s="224" t="s">
        <v>1101</v>
      </c>
      <c r="C130" s="224" t="s">
        <v>1100</v>
      </c>
      <c r="D130" s="224" t="s">
        <v>791</v>
      </c>
      <c r="E130" s="224" t="s">
        <v>229</v>
      </c>
      <c r="F130" s="224" t="s">
        <v>1099</v>
      </c>
      <c r="G130" s="224" t="s">
        <v>1098</v>
      </c>
      <c r="H130" s="224" t="s">
        <v>1097</v>
      </c>
      <c r="I130" s="224" t="s">
        <v>53</v>
      </c>
      <c r="J130" s="224" t="s">
        <v>1096</v>
      </c>
      <c r="K130" s="224"/>
      <c r="L130" s="224"/>
    </row>
    <row r="131" spans="1:12" s="10" customFormat="1" ht="12">
      <c r="A131" s="20" t="str">
        <f t="shared" si="1"/>
        <v>Almacenamiento</v>
      </c>
      <c r="B131" s="224" t="s">
        <v>1394</v>
      </c>
      <c r="C131" s="224" t="s">
        <v>1395</v>
      </c>
      <c r="D131" s="224" t="s">
        <v>792</v>
      </c>
      <c r="E131" s="224" t="s">
        <v>230</v>
      </c>
      <c r="F131" s="224" t="s">
        <v>1648</v>
      </c>
      <c r="G131" s="224" t="s">
        <v>1474</v>
      </c>
      <c r="H131" s="224" t="s">
        <v>1095</v>
      </c>
      <c r="I131" s="224" t="s">
        <v>54</v>
      </c>
      <c r="J131" s="224" t="s">
        <v>1094</v>
      </c>
      <c r="K131" s="224"/>
      <c r="L131" s="224"/>
    </row>
    <row r="132" spans="1:12" s="10" customFormat="1" ht="12">
      <c r="A132" s="20" t="str">
        <f t="shared" si="1"/>
        <v>De entrada al almacenamiento</v>
      </c>
      <c r="B132" s="224" t="s">
        <v>1093</v>
      </c>
      <c r="C132" s="224" t="s">
        <v>1092</v>
      </c>
      <c r="D132" s="224" t="s">
        <v>793</v>
      </c>
      <c r="E132" s="224" t="s">
        <v>231</v>
      </c>
      <c r="F132" s="224" t="s">
        <v>1091</v>
      </c>
      <c r="G132" s="224" t="s">
        <v>128</v>
      </c>
      <c r="H132" s="224" t="s">
        <v>1090</v>
      </c>
      <c r="I132" s="224" t="s">
        <v>55</v>
      </c>
      <c r="J132" s="224" t="s">
        <v>1089</v>
      </c>
      <c r="K132" s="224"/>
      <c r="L132" s="224"/>
    </row>
    <row r="133" spans="1:12" s="10" customFormat="1" ht="12">
      <c r="A133" s="20" t="str">
        <f t="shared" si="1"/>
        <v>La salida de almacenamiento</v>
      </c>
      <c r="B133" s="224" t="s">
        <v>1088</v>
      </c>
      <c r="C133" s="224" t="s">
        <v>1087</v>
      </c>
      <c r="D133" s="224" t="s">
        <v>794</v>
      </c>
      <c r="E133" s="224" t="s">
        <v>232</v>
      </c>
      <c r="F133" s="224" t="s">
        <v>1086</v>
      </c>
      <c r="G133" s="224" t="s">
        <v>129</v>
      </c>
      <c r="H133" s="224" t="s">
        <v>1085</v>
      </c>
      <c r="I133" s="224" t="s">
        <v>56</v>
      </c>
      <c r="J133" s="224" t="s">
        <v>1084</v>
      </c>
      <c r="K133" s="224"/>
      <c r="L133" s="224"/>
    </row>
    <row r="134" spans="1:12" s="10" customFormat="1" ht="12">
      <c r="A134" s="20" t="str">
        <f t="shared" si="1"/>
        <v>Conexión externa</v>
      </c>
      <c r="B134" s="224" t="s">
        <v>1396</v>
      </c>
      <c r="C134" s="224" t="s">
        <v>1397</v>
      </c>
      <c r="D134" s="224" t="s">
        <v>795</v>
      </c>
      <c r="E134" s="224" t="s">
        <v>233</v>
      </c>
      <c r="F134" s="224" t="s">
        <v>1083</v>
      </c>
      <c r="G134" s="224" t="s">
        <v>1082</v>
      </c>
      <c r="H134" s="224" t="s">
        <v>1520</v>
      </c>
      <c r="I134" s="224" t="s">
        <v>57</v>
      </c>
      <c r="J134" s="224" t="s">
        <v>1081</v>
      </c>
      <c r="K134" s="224"/>
      <c r="L134" s="224"/>
    </row>
    <row r="135" spans="1:12" s="10" customFormat="1" ht="12">
      <c r="A135" s="20" t="str">
        <f t="shared" si="1"/>
        <v>Las importaciones a la isla</v>
      </c>
      <c r="B135" s="224" t="s">
        <v>1080</v>
      </c>
      <c r="C135" s="224" t="s">
        <v>1079</v>
      </c>
      <c r="D135" s="224" t="s">
        <v>796</v>
      </c>
      <c r="E135" s="224" t="s">
        <v>234</v>
      </c>
      <c r="F135" s="224" t="s">
        <v>1078</v>
      </c>
      <c r="G135" s="224" t="s">
        <v>1077</v>
      </c>
      <c r="H135" s="224" t="s">
        <v>1076</v>
      </c>
      <c r="I135" s="224" t="s">
        <v>58</v>
      </c>
      <c r="J135" s="224" t="s">
        <v>1075</v>
      </c>
      <c r="K135" s="224"/>
      <c r="L135" s="224"/>
    </row>
    <row r="136" spans="1:12" s="10" customFormat="1" ht="12">
      <c r="A136" s="20" t="str">
        <f t="shared" si="1"/>
        <v>Las exportaciones de la isla</v>
      </c>
      <c r="B136" s="224" t="s">
        <v>1074</v>
      </c>
      <c r="C136" s="224" t="s">
        <v>1073</v>
      </c>
      <c r="D136" s="224" t="s">
        <v>797</v>
      </c>
      <c r="E136" s="224" t="s">
        <v>235</v>
      </c>
      <c r="F136" s="224" t="s">
        <v>1072</v>
      </c>
      <c r="G136" s="224" t="s">
        <v>1071</v>
      </c>
      <c r="H136" s="224" t="s">
        <v>1070</v>
      </c>
      <c r="I136" s="224" t="s">
        <v>59</v>
      </c>
      <c r="J136" s="224" t="s">
        <v>1069</v>
      </c>
      <c r="K136" s="224"/>
      <c r="L136" s="224"/>
    </row>
    <row r="137" spans="1:12" s="10" customFormat="1" ht="12">
      <c r="A137" s="20" t="str">
        <f aca="true" t="shared" si="2" ref="A137:A200">IF($A$6=$B$6,B137,"")&amp;IF($A$6=$C$6,C137,"")&amp;IF($A$6=$D$6,D137,"")&amp;IF($A$6=$E$6,E137,"")&amp;IF($A$6=$F$6,F137,"")&amp;IF($A$6=$G$6,G137,"")&amp;IF($A$6=$H$6,H137,"")&amp;IF($A$6=$I$6,I137,"")&amp;IF($A$6=$J$6,J137,"")&amp;IF($A$6=$K$6,K137,"")&amp;IF($A$6=$L$6,L137,"")</f>
        <v>Reexportación y el consumo externo</v>
      </c>
      <c r="B137" s="224" t="s">
        <v>1068</v>
      </c>
      <c r="C137" s="224" t="s">
        <v>1067</v>
      </c>
      <c r="D137" s="224" t="s">
        <v>798</v>
      </c>
      <c r="E137" s="224" t="s">
        <v>236</v>
      </c>
      <c r="F137" s="224" t="s">
        <v>1066</v>
      </c>
      <c r="G137" s="224" t="s">
        <v>1065</v>
      </c>
      <c r="H137" s="224" t="s">
        <v>1064</v>
      </c>
      <c r="I137" s="224" t="s">
        <v>60</v>
      </c>
      <c r="J137" s="224" t="s">
        <v>1063</v>
      </c>
      <c r="K137" s="224"/>
      <c r="L137" s="224"/>
    </row>
    <row r="138" spans="1:12" s="10" customFormat="1" ht="24">
      <c r="A138" s="20" t="str">
        <f t="shared" si="2"/>
        <v>Las pérdidas de distribución y para el autoconsumo</v>
      </c>
      <c r="B138" s="224" t="s">
        <v>1398</v>
      </c>
      <c r="C138" s="224" t="s">
        <v>1399</v>
      </c>
      <c r="D138" s="224" t="s">
        <v>799</v>
      </c>
      <c r="E138" s="224" t="s">
        <v>237</v>
      </c>
      <c r="F138" s="224" t="s">
        <v>1062</v>
      </c>
      <c r="G138" s="224" t="s">
        <v>1061</v>
      </c>
      <c r="H138" s="224" t="s">
        <v>1060</v>
      </c>
      <c r="I138" s="224" t="s">
        <v>61</v>
      </c>
      <c r="J138" s="224" t="s">
        <v>1059</v>
      </c>
      <c r="K138" s="224"/>
      <c r="L138" s="224"/>
    </row>
    <row r="139" spans="1:12" s="10" customFormat="1" ht="12">
      <c r="A139" s="20" t="str">
        <f t="shared" si="2"/>
        <v>CONVERSIÓN DE ENERGÍA SECUNDARIA</v>
      </c>
      <c r="B139" s="224" t="s">
        <v>1058</v>
      </c>
      <c r="C139" s="224" t="s">
        <v>1057</v>
      </c>
      <c r="D139" s="224" t="s">
        <v>800</v>
      </c>
      <c r="E139" s="224" t="s">
        <v>238</v>
      </c>
      <c r="F139" s="224" t="s">
        <v>1056</v>
      </c>
      <c r="G139" s="224" t="s">
        <v>1055</v>
      </c>
      <c r="H139" s="224" t="s">
        <v>1054</v>
      </c>
      <c r="I139" s="224" t="s">
        <v>62</v>
      </c>
      <c r="J139" s="224" t="s">
        <v>1053</v>
      </c>
      <c r="K139" s="224"/>
      <c r="L139" s="224"/>
    </row>
    <row r="140" spans="1:12" s="10" customFormat="1" ht="12">
      <c r="A140" s="20" t="str">
        <f t="shared" si="2"/>
        <v>Electricidad conversión al frío</v>
      </c>
      <c r="B140" s="224" t="s">
        <v>1052</v>
      </c>
      <c r="C140" s="224" t="s">
        <v>1051</v>
      </c>
      <c r="D140" s="224" t="s">
        <v>801</v>
      </c>
      <c r="E140" s="224" t="s">
        <v>239</v>
      </c>
      <c r="F140" s="224" t="s">
        <v>1050</v>
      </c>
      <c r="G140" s="224" t="s">
        <v>1049</v>
      </c>
      <c r="H140" s="224" t="s">
        <v>1048</v>
      </c>
      <c r="I140" s="224" t="s">
        <v>63</v>
      </c>
      <c r="J140" s="224" t="s">
        <v>1047</v>
      </c>
      <c r="K140" s="224"/>
      <c r="L140" s="224"/>
    </row>
    <row r="141" spans="1:12" s="10" customFormat="1" ht="12">
      <c r="A141" s="20" t="str">
        <f t="shared" si="2"/>
        <v>Conversión de calor a frío</v>
      </c>
      <c r="B141" s="224" t="s">
        <v>1046</v>
      </c>
      <c r="C141" s="224" t="s">
        <v>1045</v>
      </c>
      <c r="D141" s="224" t="s">
        <v>802</v>
      </c>
      <c r="E141" s="224" t="s">
        <v>240</v>
      </c>
      <c r="F141" s="224" t="s">
        <v>1044</v>
      </c>
      <c r="G141" s="224" t="s">
        <v>1043</v>
      </c>
      <c r="H141" s="224" t="s">
        <v>1042</v>
      </c>
      <c r="I141" s="224" t="s">
        <v>64</v>
      </c>
      <c r="J141" s="224" t="s">
        <v>1041</v>
      </c>
      <c r="K141" s="224"/>
      <c r="L141" s="224"/>
    </row>
    <row r="142" spans="1:12" s="10" customFormat="1" ht="12">
      <c r="A142" s="20" t="str">
        <f t="shared" si="2"/>
        <v>Demanda final de energía</v>
      </c>
      <c r="B142" s="224" t="s">
        <v>1040</v>
      </c>
      <c r="C142" s="224" t="s">
        <v>1039</v>
      </c>
      <c r="D142" s="224" t="s">
        <v>727</v>
      </c>
      <c r="E142" s="224" t="s">
        <v>241</v>
      </c>
      <c r="F142" s="224" t="s">
        <v>1038</v>
      </c>
      <c r="G142" s="224" t="s">
        <v>1037</v>
      </c>
      <c r="H142" s="224" t="s">
        <v>1036</v>
      </c>
      <c r="I142" s="224" t="s">
        <v>65</v>
      </c>
      <c r="J142" s="224" t="s">
        <v>1035</v>
      </c>
      <c r="K142" s="224"/>
      <c r="L142" s="224"/>
    </row>
    <row r="143" spans="1:12" s="10" customFormat="1" ht="12">
      <c r="A143" s="20" t="str">
        <f t="shared" si="2"/>
        <v>Fuente de energía primaria</v>
      </c>
      <c r="B143" s="224" t="s">
        <v>1034</v>
      </c>
      <c r="C143" s="224" t="s">
        <v>1033</v>
      </c>
      <c r="D143" s="224" t="s">
        <v>803</v>
      </c>
      <c r="E143" s="224" t="s">
        <v>242</v>
      </c>
      <c r="F143" s="224" t="s">
        <v>1032</v>
      </c>
      <c r="G143" s="224" t="s">
        <v>389</v>
      </c>
      <c r="H143" s="224" t="s">
        <v>388</v>
      </c>
      <c r="I143" s="224" t="s">
        <v>66</v>
      </c>
      <c r="J143" s="224" t="s">
        <v>387</v>
      </c>
      <c r="K143" s="224"/>
      <c r="L143" s="224"/>
    </row>
    <row r="144" spans="1:12" s="10" customFormat="1" ht="12">
      <c r="A144" s="20" t="str">
        <f t="shared" si="2"/>
        <v>Demanda de energía primaria</v>
      </c>
      <c r="B144" s="224" t="s">
        <v>386</v>
      </c>
      <c r="C144" s="224" t="s">
        <v>385</v>
      </c>
      <c r="D144" s="224" t="s">
        <v>804</v>
      </c>
      <c r="E144" s="224" t="s">
        <v>243</v>
      </c>
      <c r="F144" s="224" t="s">
        <v>384</v>
      </c>
      <c r="G144" s="224" t="s">
        <v>383</v>
      </c>
      <c r="H144" s="224" t="s">
        <v>382</v>
      </c>
      <c r="I144" s="224" t="s">
        <v>67</v>
      </c>
      <c r="J144" s="224" t="s">
        <v>381</v>
      </c>
      <c r="K144" s="224"/>
      <c r="L144" s="224"/>
    </row>
    <row r="145" spans="1:12" s="10" customFormat="1" ht="12">
      <c r="A145" s="20" t="str">
        <f t="shared" si="2"/>
        <v>Electricidad importada (por cable)</v>
      </c>
      <c r="B145" s="224" t="s">
        <v>380</v>
      </c>
      <c r="C145" s="224" t="s">
        <v>379</v>
      </c>
      <c r="D145" s="224" t="s">
        <v>805</v>
      </c>
      <c r="E145" s="224" t="s">
        <v>244</v>
      </c>
      <c r="F145" s="224" t="s">
        <v>378</v>
      </c>
      <c r="G145" s="224" t="s">
        <v>377</v>
      </c>
      <c r="H145" s="224" t="s">
        <v>376</v>
      </c>
      <c r="I145" s="224" t="s">
        <v>68</v>
      </c>
      <c r="J145" s="224" t="s">
        <v>375</v>
      </c>
      <c r="K145" s="224"/>
      <c r="L145" s="224"/>
    </row>
    <row r="146" spans="1:12" s="10" customFormat="1" ht="12">
      <c r="A146" s="20" t="str">
        <f t="shared" si="2"/>
        <v>Electricidad exportada (por cable)</v>
      </c>
      <c r="B146" s="224" t="s">
        <v>374</v>
      </c>
      <c r="C146" s="224" t="s">
        <v>373</v>
      </c>
      <c r="D146" s="224" t="s">
        <v>806</v>
      </c>
      <c r="E146" s="224" t="s">
        <v>245</v>
      </c>
      <c r="F146" s="224" t="s">
        <v>372</v>
      </c>
      <c r="G146" s="224" t="s">
        <v>371</v>
      </c>
      <c r="H146" s="224" t="s">
        <v>370</v>
      </c>
      <c r="I146" s="224" t="s">
        <v>69</v>
      </c>
      <c r="J146" s="224" t="s">
        <v>369</v>
      </c>
      <c r="K146" s="224"/>
      <c r="L146" s="224"/>
    </row>
    <row r="147" spans="1:12" s="10" customFormat="1" ht="13.5">
      <c r="A147" s="20" t="str">
        <f t="shared" si="2"/>
        <v>EMISIONES DE CO2</v>
      </c>
      <c r="B147" s="224" t="s">
        <v>368</v>
      </c>
      <c r="C147" s="224" t="s">
        <v>367</v>
      </c>
      <c r="D147" s="224" t="s">
        <v>807</v>
      </c>
      <c r="E147" s="224" t="s">
        <v>246</v>
      </c>
      <c r="F147" s="224" t="s">
        <v>366</v>
      </c>
      <c r="G147" s="224" t="s">
        <v>130</v>
      </c>
      <c r="H147" s="224" t="s">
        <v>365</v>
      </c>
      <c r="I147" s="224" t="s">
        <v>70</v>
      </c>
      <c r="J147" s="224" t="s">
        <v>364</v>
      </c>
      <c r="K147" s="224"/>
      <c r="L147" s="224"/>
    </row>
    <row r="148" spans="1:12" s="10" customFormat="1" ht="13.5">
      <c r="A148" s="20" t="str">
        <f t="shared" si="2"/>
        <v>EMISIONES DE CO2 DE LA PRODUCCIÓN</v>
      </c>
      <c r="B148" s="224" t="s">
        <v>363</v>
      </c>
      <c r="C148" s="224" t="s">
        <v>362</v>
      </c>
      <c r="D148" s="224" t="s">
        <v>808</v>
      </c>
      <c r="E148" s="224" t="s">
        <v>247</v>
      </c>
      <c r="F148" s="224" t="s">
        <v>361</v>
      </c>
      <c r="G148" s="224" t="s">
        <v>131</v>
      </c>
      <c r="H148" s="224" t="s">
        <v>360</v>
      </c>
      <c r="I148" s="224" t="s">
        <v>71</v>
      </c>
      <c r="J148" s="224" t="s">
        <v>359</v>
      </c>
      <c r="K148" s="224"/>
      <c r="L148" s="224"/>
    </row>
    <row r="149" spans="1:12" s="10" customFormat="1" ht="13.5">
      <c r="A149" s="20" t="str">
        <f t="shared" si="2"/>
        <v>EMISIONES DE CO2 DE USO FINAL</v>
      </c>
      <c r="B149" s="224" t="s">
        <v>358</v>
      </c>
      <c r="C149" s="224" t="s">
        <v>357</v>
      </c>
      <c r="D149" s="224" t="s">
        <v>809</v>
      </c>
      <c r="E149" s="224" t="s">
        <v>248</v>
      </c>
      <c r="F149" s="224" t="s">
        <v>356</v>
      </c>
      <c r="G149" s="224" t="s">
        <v>132</v>
      </c>
      <c r="H149" s="224" t="s">
        <v>355</v>
      </c>
      <c r="I149" s="224" t="s">
        <v>72</v>
      </c>
      <c r="J149" s="224" t="s">
        <v>354</v>
      </c>
      <c r="K149" s="224"/>
      <c r="L149" s="224"/>
    </row>
    <row r="150" spans="1:12" s="10" customFormat="1" ht="13.5">
      <c r="A150" s="20" t="str">
        <f t="shared" si="2"/>
        <v>FACTORES DE EMISIÓN DE CO2</v>
      </c>
      <c r="B150" s="224" t="s">
        <v>353</v>
      </c>
      <c r="C150" s="224" t="s">
        <v>352</v>
      </c>
      <c r="D150" s="224" t="s">
        <v>810</v>
      </c>
      <c r="E150" s="224" t="s">
        <v>249</v>
      </c>
      <c r="F150" s="224" t="s">
        <v>351</v>
      </c>
      <c r="G150" s="224" t="s">
        <v>133</v>
      </c>
      <c r="H150" s="224" t="s">
        <v>350</v>
      </c>
      <c r="I150" s="224" t="s">
        <v>73</v>
      </c>
      <c r="J150" s="224" t="s">
        <v>349</v>
      </c>
      <c r="K150" s="224"/>
      <c r="L150" s="224"/>
    </row>
    <row r="151" spans="1:12" s="10" customFormat="1" ht="48">
      <c r="A151" s="20" t="str">
        <f t="shared" si="2"/>
        <v>Las emisiones de CO2 de las instalaciones de ETS en los cálculos para el uso final de energía</v>
      </c>
      <c r="B151" s="224" t="s">
        <v>348</v>
      </c>
      <c r="C151" s="224" t="s">
        <v>347</v>
      </c>
      <c r="D151" s="224" t="s">
        <v>811</v>
      </c>
      <c r="E151" s="224" t="s">
        <v>250</v>
      </c>
      <c r="F151" s="224" t="s">
        <v>346</v>
      </c>
      <c r="G151" s="224" t="s">
        <v>134</v>
      </c>
      <c r="H151" s="224" t="s">
        <v>345</v>
      </c>
      <c r="I151" s="224" t="s">
        <v>74</v>
      </c>
      <c r="J151" s="224" t="s">
        <v>344</v>
      </c>
      <c r="K151" s="224"/>
      <c r="L151" s="224"/>
    </row>
    <row r="152" spans="1:12" s="10" customFormat="1" ht="48">
      <c r="A152" s="20" t="str">
        <f t="shared" si="2"/>
        <v>Las emisiones de CO2 de las instalaciones de ETS en los cálculos para la producción de energía secundaria</v>
      </c>
      <c r="B152" s="224" t="s">
        <v>343</v>
      </c>
      <c r="C152" s="224" t="s">
        <v>342</v>
      </c>
      <c r="D152" s="224" t="s">
        <v>812</v>
      </c>
      <c r="E152" s="224" t="s">
        <v>251</v>
      </c>
      <c r="F152" s="224" t="s">
        <v>341</v>
      </c>
      <c r="G152" s="224" t="s">
        <v>135</v>
      </c>
      <c r="H152" s="224" t="s">
        <v>977</v>
      </c>
      <c r="I152" s="224" t="s">
        <v>75</v>
      </c>
      <c r="J152" s="224" t="s">
        <v>976</v>
      </c>
      <c r="K152" s="224"/>
      <c r="L152" s="224"/>
    </row>
    <row r="153" spans="1:12" s="10" customFormat="1" ht="24">
      <c r="A153" s="20" t="str">
        <f t="shared" si="2"/>
        <v>RESULTADOS DEL INVENTARIO DE EMISIONES</v>
      </c>
      <c r="B153" s="224" t="s">
        <v>1253</v>
      </c>
      <c r="C153" s="224" t="s">
        <v>1254</v>
      </c>
      <c r="D153" s="224" t="s">
        <v>813</v>
      </c>
      <c r="E153" s="224" t="s">
        <v>252</v>
      </c>
      <c r="F153" s="224" t="s">
        <v>674</v>
      </c>
      <c r="G153" s="224" t="s">
        <v>136</v>
      </c>
      <c r="H153" s="224" t="s">
        <v>886</v>
      </c>
      <c r="I153" s="224" t="s">
        <v>76</v>
      </c>
      <c r="J153" s="224" t="s">
        <v>195</v>
      </c>
      <c r="K153" s="224"/>
      <c r="L153" s="224"/>
    </row>
    <row r="154" spans="1:12" s="10" customFormat="1" ht="24">
      <c r="A154" s="20" t="str">
        <f t="shared" si="2"/>
        <v>Ir a la siguiente hoja dedicada a su inventario de emisiones en 2020</v>
      </c>
      <c r="B154" s="224" t="s">
        <v>1282</v>
      </c>
      <c r="C154" s="224" t="s">
        <v>1283</v>
      </c>
      <c r="D154" s="224" t="s">
        <v>814</v>
      </c>
      <c r="E154" s="224" t="s">
        <v>253</v>
      </c>
      <c r="F154" s="224" t="s">
        <v>675</v>
      </c>
      <c r="G154" s="224" t="s">
        <v>1179</v>
      </c>
      <c r="H154" s="224" t="s">
        <v>887</v>
      </c>
      <c r="I154" s="224" t="s">
        <v>77</v>
      </c>
      <c r="J154" s="224" t="s">
        <v>196</v>
      </c>
      <c r="K154" s="224"/>
      <c r="L154" s="224"/>
    </row>
    <row r="155" spans="1:12" s="10" customFormat="1" ht="36">
      <c r="A155" s="20" t="str">
        <f t="shared" si="2"/>
        <v>PLAN DE INVENTARIO DE EMISIONES EN 2020 (implementación de acciones sostenibles de energía)</v>
      </c>
      <c r="B155" s="224" t="s">
        <v>576</v>
      </c>
      <c r="C155" s="224" t="s">
        <v>577</v>
      </c>
      <c r="D155" s="224" t="s">
        <v>815</v>
      </c>
      <c r="E155" s="224" t="s">
        <v>254</v>
      </c>
      <c r="F155" s="224" t="s">
        <v>676</v>
      </c>
      <c r="G155" s="224" t="s">
        <v>1180</v>
      </c>
      <c r="H155" s="224" t="s">
        <v>888</v>
      </c>
      <c r="I155" s="224" t="s">
        <v>78</v>
      </c>
      <c r="J155" s="224" t="s">
        <v>197</v>
      </c>
      <c r="K155" s="224"/>
      <c r="L155" s="224"/>
    </row>
    <row r="156" spans="1:12" s="10" customFormat="1" ht="24">
      <c r="A156" s="20" t="str">
        <f t="shared" si="2"/>
        <v>Ir a la siguiente hoja dedicada a la Isla Sostenible Plan de Acción de Energía</v>
      </c>
      <c r="B156" s="224" t="s">
        <v>1284</v>
      </c>
      <c r="C156" s="224" t="s">
        <v>1285</v>
      </c>
      <c r="D156" s="224" t="s">
        <v>816</v>
      </c>
      <c r="E156" s="224" t="s">
        <v>255</v>
      </c>
      <c r="F156" s="224" t="s">
        <v>677</v>
      </c>
      <c r="G156" s="224" t="s">
        <v>1181</v>
      </c>
      <c r="H156" s="224" t="s">
        <v>889</v>
      </c>
      <c r="I156" s="224" t="s">
        <v>79</v>
      </c>
      <c r="J156" s="224" t="s">
        <v>198</v>
      </c>
      <c r="K156" s="224"/>
      <c r="L156" s="224"/>
    </row>
    <row r="157" spans="1:12" s="10" customFormat="1" ht="24">
      <c r="A157" s="20" t="str">
        <f t="shared" si="2"/>
        <v>TÍTULO DE LA ISLA DE PLAN DE ACCIÓN DE ENERGÍA SOSTENIBLE</v>
      </c>
      <c r="B157" s="224" t="s">
        <v>1256</v>
      </c>
      <c r="C157" s="224" t="s">
        <v>1257</v>
      </c>
      <c r="D157" s="224" t="s">
        <v>817</v>
      </c>
      <c r="E157" s="224" t="s">
        <v>256</v>
      </c>
      <c r="F157" s="224" t="s">
        <v>678</v>
      </c>
      <c r="G157" s="224" t="s">
        <v>1182</v>
      </c>
      <c r="H157" s="224" t="s">
        <v>890</v>
      </c>
      <c r="I157" s="224" t="s">
        <v>80</v>
      </c>
      <c r="J157" s="224" t="s">
        <v>1258</v>
      </c>
      <c r="K157" s="224"/>
      <c r="L157" s="224"/>
    </row>
    <row r="158" spans="1:12" s="10" customFormat="1" ht="12">
      <c r="A158" s="20" t="str">
        <f t="shared" si="2"/>
        <v>Fecha de la aprobación formal</v>
      </c>
      <c r="B158" s="224" t="s">
        <v>1310</v>
      </c>
      <c r="C158" s="224" t="s">
        <v>1425</v>
      </c>
      <c r="D158" s="224" t="s">
        <v>818</v>
      </c>
      <c r="E158" s="224" t="s">
        <v>257</v>
      </c>
      <c r="F158" s="224" t="s">
        <v>1604</v>
      </c>
      <c r="G158" s="224" t="s">
        <v>1183</v>
      </c>
      <c r="H158" s="224" t="s">
        <v>1484</v>
      </c>
      <c r="I158" s="224" t="s">
        <v>81</v>
      </c>
      <c r="J158" s="224" t="s">
        <v>1541</v>
      </c>
      <c r="K158" s="224"/>
      <c r="L158" s="224"/>
    </row>
    <row r="159" spans="1:12" s="10" customFormat="1" ht="12">
      <c r="A159" s="20" t="str">
        <f t="shared" si="2"/>
        <v>Autoridad que aprueba el plan</v>
      </c>
      <c r="B159" s="224" t="s">
        <v>1311</v>
      </c>
      <c r="C159" s="224" t="s">
        <v>1426</v>
      </c>
      <c r="D159" s="224" t="s">
        <v>819</v>
      </c>
      <c r="E159" s="224" t="s">
        <v>258</v>
      </c>
      <c r="F159" s="224" t="s">
        <v>1605</v>
      </c>
      <c r="G159" s="224" t="s">
        <v>1184</v>
      </c>
      <c r="H159" s="224" t="s">
        <v>1485</v>
      </c>
      <c r="I159" s="224" t="s">
        <v>82</v>
      </c>
      <c r="J159" s="224" t="s">
        <v>1542</v>
      </c>
      <c r="K159" s="224"/>
      <c r="L159" s="224"/>
    </row>
    <row r="160" spans="1:12" s="10" customFormat="1" ht="24">
      <c r="A160" s="20" t="str">
        <f t="shared" si="2"/>
        <v>ELEMENTOS CLAVES DE LA ISLA DE PLAN DE ACCIÓN DE ENERGÍA SOSTENIBLE</v>
      </c>
      <c r="B160" s="224" t="s">
        <v>1259</v>
      </c>
      <c r="C160" s="224" t="s">
        <v>1260</v>
      </c>
      <c r="D160" s="224" t="s">
        <v>820</v>
      </c>
      <c r="E160" s="224" t="s">
        <v>259</v>
      </c>
      <c r="F160" s="224" t="s">
        <v>679</v>
      </c>
      <c r="G160" s="224" t="s">
        <v>1185</v>
      </c>
      <c r="H160" s="224" t="s">
        <v>891</v>
      </c>
      <c r="I160" s="224" t="s">
        <v>83</v>
      </c>
      <c r="J160" s="224" t="s">
        <v>1261</v>
      </c>
      <c r="K160" s="224"/>
      <c r="L160" s="224"/>
    </row>
    <row r="161" spans="1:12" s="10" customFormat="1" ht="12">
      <c r="A161" s="20" t="str">
        <f t="shared" si="2"/>
        <v>SECTORES Y ÁMBITOS DE ACTUACIÓN</v>
      </c>
      <c r="B161" s="224" t="s">
        <v>1410</v>
      </c>
      <c r="C161" s="224" t="s">
        <v>1429</v>
      </c>
      <c r="D161" s="224" t="s">
        <v>821</v>
      </c>
      <c r="E161" s="224" t="s">
        <v>260</v>
      </c>
      <c r="F161" s="224" t="s">
        <v>1607</v>
      </c>
      <c r="G161" s="224" t="s">
        <v>1186</v>
      </c>
      <c r="H161" s="224" t="s">
        <v>1487</v>
      </c>
      <c r="I161" s="224" t="s">
        <v>84</v>
      </c>
      <c r="J161" s="224" t="s">
        <v>1544</v>
      </c>
      <c r="K161" s="224"/>
      <c r="L161" s="224"/>
    </row>
    <row r="162" spans="1:12" s="10" customFormat="1" ht="48">
      <c r="A162" s="20" t="str">
        <f t="shared" si="2"/>
        <v>ACCIONES (Una línea por cada acción - líneas de inserción, si es necesario, excluir las acciones de ETS)</v>
      </c>
      <c r="B162" s="224" t="s">
        <v>1411</v>
      </c>
      <c r="C162" s="224" t="s">
        <v>1430</v>
      </c>
      <c r="D162" s="224" t="s">
        <v>822</v>
      </c>
      <c r="E162" s="224" t="s">
        <v>628</v>
      </c>
      <c r="F162" s="224" t="s">
        <v>1608</v>
      </c>
      <c r="G162" s="224" t="s">
        <v>1187</v>
      </c>
      <c r="H162" s="224" t="s">
        <v>1488</v>
      </c>
      <c r="I162" s="224" t="s">
        <v>85</v>
      </c>
      <c r="J162" s="224" t="s">
        <v>1545</v>
      </c>
      <c r="K162" s="224"/>
      <c r="L162" s="224"/>
    </row>
    <row r="163" spans="1:12" s="10" customFormat="1" ht="12">
      <c r="A163" s="20" t="str">
        <f t="shared" si="2"/>
        <v>RESPONSABLE DE LA APLICACIÓN</v>
      </c>
      <c r="B163" s="224" t="s">
        <v>1412</v>
      </c>
      <c r="C163" s="224" t="s">
        <v>1431</v>
      </c>
      <c r="D163" s="224" t="s">
        <v>823</v>
      </c>
      <c r="E163" s="224" t="s">
        <v>629</v>
      </c>
      <c r="F163" s="224" t="s">
        <v>1609</v>
      </c>
      <c r="G163" s="224" t="s">
        <v>1454</v>
      </c>
      <c r="H163" s="224" t="s">
        <v>1489</v>
      </c>
      <c r="I163" s="224" t="s">
        <v>86</v>
      </c>
      <c r="J163" s="224" t="s">
        <v>1546</v>
      </c>
      <c r="K163" s="224"/>
      <c r="L163" s="224"/>
    </row>
    <row r="164" spans="1:12" s="10" customFormat="1" ht="12">
      <c r="A164" s="20" t="str">
        <f t="shared" si="2"/>
        <v>CALENDARIO DE EJECUCIÓN</v>
      </c>
      <c r="B164" s="224" t="s">
        <v>1413</v>
      </c>
      <c r="C164" s="224" t="s">
        <v>1432</v>
      </c>
      <c r="D164" s="224" t="s">
        <v>824</v>
      </c>
      <c r="E164" s="224" t="s">
        <v>630</v>
      </c>
      <c r="F164" s="224" t="s">
        <v>1610</v>
      </c>
      <c r="G164" s="224" t="s">
        <v>1455</v>
      </c>
      <c r="H164" s="224" t="s">
        <v>1490</v>
      </c>
      <c r="I164" s="224" t="s">
        <v>87</v>
      </c>
      <c r="J164" s="224" t="s">
        <v>1547</v>
      </c>
      <c r="K164" s="224"/>
      <c r="L164" s="224"/>
    </row>
    <row r="165" spans="1:12" s="10" customFormat="1" ht="12">
      <c r="A165" s="20" t="str">
        <f t="shared" si="2"/>
        <v>Año a partir</v>
      </c>
      <c r="B165" s="224" t="s">
        <v>1401</v>
      </c>
      <c r="C165" s="224" t="s">
        <v>1433</v>
      </c>
      <c r="D165" s="224" t="s">
        <v>825</v>
      </c>
      <c r="E165" s="224" t="s">
        <v>631</v>
      </c>
      <c r="F165" s="224" t="s">
        <v>1611</v>
      </c>
      <c r="G165" s="224" t="s">
        <v>1456</v>
      </c>
      <c r="H165" s="224" t="s">
        <v>1491</v>
      </c>
      <c r="I165" s="224" t="s">
        <v>88</v>
      </c>
      <c r="J165" s="224" t="s">
        <v>1548</v>
      </c>
      <c r="K165" s="224"/>
      <c r="L165" s="224"/>
    </row>
    <row r="166" spans="1:12" s="10" customFormat="1" ht="12">
      <c r="A166" s="20" t="str">
        <f t="shared" si="2"/>
        <v>Al cierre del año</v>
      </c>
      <c r="B166" s="224" t="s">
        <v>1402</v>
      </c>
      <c r="C166" s="224" t="s">
        <v>1434</v>
      </c>
      <c r="D166" s="224" t="s">
        <v>826</v>
      </c>
      <c r="E166" s="224" t="s">
        <v>632</v>
      </c>
      <c r="F166" s="224" t="s">
        <v>1612</v>
      </c>
      <c r="G166" s="224" t="s">
        <v>1457</v>
      </c>
      <c r="H166" s="224" t="s">
        <v>1492</v>
      </c>
      <c r="I166" s="224" t="s">
        <v>89</v>
      </c>
      <c r="J166" s="224" t="s">
        <v>1549</v>
      </c>
      <c r="K166" s="224"/>
      <c r="L166" s="224"/>
    </row>
    <row r="167" spans="1:12" s="10" customFormat="1" ht="24">
      <c r="A167" s="20" t="str">
        <f t="shared" si="2"/>
        <v>Costes de inversión [de euros]</v>
      </c>
      <c r="B167" s="224" t="s">
        <v>1414</v>
      </c>
      <c r="C167" s="224" t="s">
        <v>1435</v>
      </c>
      <c r="D167" s="224" t="s">
        <v>827</v>
      </c>
      <c r="E167" s="224" t="s">
        <v>633</v>
      </c>
      <c r="F167" s="224" t="s">
        <v>1613</v>
      </c>
      <c r="G167" s="224" t="s">
        <v>1134</v>
      </c>
      <c r="H167" s="224" t="s">
        <v>1493</v>
      </c>
      <c r="I167" s="224" t="s">
        <v>90</v>
      </c>
      <c r="J167" s="224" t="s">
        <v>1550</v>
      </c>
      <c r="K167" s="224"/>
      <c r="L167" s="224"/>
    </row>
    <row r="168" spans="1:12" s="10" customFormat="1" ht="24">
      <c r="A168" s="20" t="str">
        <f t="shared" si="2"/>
        <v>AHORRO ENERGÉTICO ESPERADO [MWh / año]</v>
      </c>
      <c r="B168" s="224" t="s">
        <v>1415</v>
      </c>
      <c r="C168" s="224" t="s">
        <v>1436</v>
      </c>
      <c r="D168" s="224" t="s">
        <v>828</v>
      </c>
      <c r="E168" s="224" t="s">
        <v>634</v>
      </c>
      <c r="F168" s="224" t="s">
        <v>1614</v>
      </c>
      <c r="G168" s="224" t="s">
        <v>1188</v>
      </c>
      <c r="H168" s="224" t="s">
        <v>1494</v>
      </c>
      <c r="I168" s="224" t="s">
        <v>91</v>
      </c>
      <c r="J168" s="224" t="s">
        <v>1551</v>
      </c>
      <c r="K168" s="224"/>
      <c r="L168" s="224"/>
    </row>
    <row r="169" spans="1:12" s="10" customFormat="1" ht="24">
      <c r="A169" s="20" t="str">
        <f t="shared" si="2"/>
        <v>La producción esperada de energía renovables [MWh / año]</v>
      </c>
      <c r="B169" s="224" t="s">
        <v>206</v>
      </c>
      <c r="C169" s="224" t="s">
        <v>211</v>
      </c>
      <c r="D169" s="224" t="s">
        <v>829</v>
      </c>
      <c r="E169" s="224" t="s">
        <v>635</v>
      </c>
      <c r="F169" s="224" t="s">
        <v>209</v>
      </c>
      <c r="G169" s="224" t="s">
        <v>213</v>
      </c>
      <c r="H169" s="224" t="s">
        <v>217</v>
      </c>
      <c r="I169" s="224" t="s">
        <v>215</v>
      </c>
      <c r="J169" s="224" t="s">
        <v>1552</v>
      </c>
      <c r="K169" s="224"/>
      <c r="L169" s="224"/>
    </row>
    <row r="170" spans="1:12" s="10" customFormat="1" ht="13.5">
      <c r="A170" s="20" t="str">
        <f t="shared" si="2"/>
        <v>Reducción esperada de CO2 [ton / año]</v>
      </c>
      <c r="B170" s="224" t="s">
        <v>1416</v>
      </c>
      <c r="C170" s="224" t="s">
        <v>212</v>
      </c>
      <c r="D170" s="224" t="s">
        <v>830</v>
      </c>
      <c r="E170" s="224" t="s">
        <v>636</v>
      </c>
      <c r="F170" s="224" t="s">
        <v>1615</v>
      </c>
      <c r="G170" s="224" t="s">
        <v>1189</v>
      </c>
      <c r="H170" s="224" t="s">
        <v>1267</v>
      </c>
      <c r="I170" s="224" t="s">
        <v>92</v>
      </c>
      <c r="J170" s="224" t="s">
        <v>1553</v>
      </c>
      <c r="K170" s="224"/>
      <c r="L170" s="224"/>
    </row>
    <row r="171" spans="1:12" s="10" customFormat="1" ht="24">
      <c r="A171" s="20" t="str">
        <f t="shared" si="2"/>
        <v>ENERGÍA objetivo de ahorro en 2020 [MWh / año]</v>
      </c>
      <c r="B171" s="224" t="s">
        <v>1417</v>
      </c>
      <c r="C171" s="224" t="s">
        <v>1437</v>
      </c>
      <c r="D171" s="224" t="s">
        <v>831</v>
      </c>
      <c r="E171" s="224" t="s">
        <v>637</v>
      </c>
      <c r="F171" s="224" t="s">
        <v>1667</v>
      </c>
      <c r="G171" s="224" t="s">
        <v>1190</v>
      </c>
      <c r="H171" s="224" t="s">
        <v>1495</v>
      </c>
      <c r="I171" s="224" t="s">
        <v>93</v>
      </c>
      <c r="J171" s="224" t="s">
        <v>1554</v>
      </c>
      <c r="K171" s="224"/>
      <c r="L171" s="224"/>
    </row>
    <row r="172" spans="1:12" s="10" customFormat="1" ht="24">
      <c r="A172" s="20" t="str">
        <f t="shared" si="2"/>
        <v>OBJETIVO producción de energías renovables en 2020 [MWh / año]</v>
      </c>
      <c r="B172" s="224" t="s">
        <v>207</v>
      </c>
      <c r="C172" s="224" t="s">
        <v>208</v>
      </c>
      <c r="D172" s="224" t="s">
        <v>832</v>
      </c>
      <c r="E172" s="224" t="s">
        <v>638</v>
      </c>
      <c r="F172" s="224" t="s">
        <v>210</v>
      </c>
      <c r="G172" s="224" t="s">
        <v>214</v>
      </c>
      <c r="H172" s="224" t="s">
        <v>1266</v>
      </c>
      <c r="I172" s="224" t="s">
        <v>216</v>
      </c>
      <c r="J172" s="224" t="s">
        <v>1555</v>
      </c>
      <c r="K172" s="224"/>
      <c r="L172" s="224"/>
    </row>
    <row r="173" spans="1:12" s="10" customFormat="1" ht="25.5">
      <c r="A173" s="20" t="str">
        <f t="shared" si="2"/>
        <v>OBJETIVO DE REDUCCIÓN DE CO2 EN 2020 [ton / año]</v>
      </c>
      <c r="B173" s="224" t="s">
        <v>1418</v>
      </c>
      <c r="C173" s="224" t="s">
        <v>1438</v>
      </c>
      <c r="D173" s="224" t="s">
        <v>833</v>
      </c>
      <c r="E173" s="224" t="s">
        <v>639</v>
      </c>
      <c r="F173" s="224" t="s">
        <v>1666</v>
      </c>
      <c r="G173" s="224" t="s">
        <v>1191</v>
      </c>
      <c r="H173" s="224" t="s">
        <v>1496</v>
      </c>
      <c r="I173" s="224" t="s">
        <v>94</v>
      </c>
      <c r="J173" s="224" t="s">
        <v>1556</v>
      </c>
      <c r="K173" s="224"/>
      <c r="L173" s="224"/>
    </row>
    <row r="174" spans="1:12" s="10" customFormat="1" ht="24">
      <c r="A174" s="20" t="str">
        <f t="shared" si="2"/>
        <v>PRODUCCIÓN DE ENERGÍA SECUNDARIA Y FLUJOS DE ENERGÍA</v>
      </c>
      <c r="B174" s="224" t="s">
        <v>1392</v>
      </c>
      <c r="C174" s="224" t="s">
        <v>1393</v>
      </c>
      <c r="D174" s="224" t="s">
        <v>782</v>
      </c>
      <c r="E174" s="224" t="s">
        <v>219</v>
      </c>
      <c r="F174" s="224" t="s">
        <v>1637</v>
      </c>
      <c r="G174" s="224" t="s">
        <v>1192</v>
      </c>
      <c r="H174" s="224" t="s">
        <v>1512</v>
      </c>
      <c r="I174" s="224" t="s">
        <v>95</v>
      </c>
      <c r="J174" s="224" t="s">
        <v>1573</v>
      </c>
      <c r="K174" s="224"/>
      <c r="L174" s="224"/>
    </row>
    <row r="175" spans="1:12" s="10" customFormat="1" ht="12">
      <c r="A175" s="20" t="str">
        <f t="shared" si="2"/>
        <v>La electricidad (no renovable)</v>
      </c>
      <c r="B175" s="9" t="s">
        <v>1404</v>
      </c>
      <c r="C175" s="9" t="s">
        <v>1407</v>
      </c>
      <c r="D175" s="9" t="s">
        <v>834</v>
      </c>
      <c r="E175" s="9" t="s">
        <v>640</v>
      </c>
      <c r="F175" s="9" t="s">
        <v>1638</v>
      </c>
      <c r="G175" s="9" t="s">
        <v>1193</v>
      </c>
      <c r="H175" s="9" t="s">
        <v>1513</v>
      </c>
      <c r="I175" s="9" t="s">
        <v>96</v>
      </c>
      <c r="J175" s="9" t="s">
        <v>1574</v>
      </c>
      <c r="K175" s="9"/>
      <c r="L175" s="9"/>
    </row>
    <row r="176" spans="1:12" s="10" customFormat="1" ht="12">
      <c r="A176" s="20" t="str">
        <f t="shared" si="2"/>
        <v>Calor (no renovables)</v>
      </c>
      <c r="B176" s="9" t="s">
        <v>1405</v>
      </c>
      <c r="C176" s="9" t="s">
        <v>1408</v>
      </c>
      <c r="D176" s="9" t="s">
        <v>835</v>
      </c>
      <c r="E176" s="9" t="s">
        <v>641</v>
      </c>
      <c r="F176" s="9" t="s">
        <v>1639</v>
      </c>
      <c r="G176" s="9" t="s">
        <v>1194</v>
      </c>
      <c r="H176" s="9" t="s">
        <v>1514</v>
      </c>
      <c r="I176" s="9" t="s">
        <v>1103</v>
      </c>
      <c r="J176" s="9" t="s">
        <v>1575</v>
      </c>
      <c r="K176" s="9"/>
      <c r="L176" s="9"/>
    </row>
    <row r="177" spans="1:12" s="10" customFormat="1" ht="12">
      <c r="A177" s="20" t="str">
        <f t="shared" si="2"/>
        <v>Frío (no renovables)</v>
      </c>
      <c r="B177" s="9" t="s">
        <v>1406</v>
      </c>
      <c r="C177" s="9" t="s">
        <v>1409</v>
      </c>
      <c r="D177" s="9" t="s">
        <v>836</v>
      </c>
      <c r="E177" s="9" t="s">
        <v>642</v>
      </c>
      <c r="F177" s="9" t="s">
        <v>1640</v>
      </c>
      <c r="G177" s="9" t="s">
        <v>1195</v>
      </c>
      <c r="H177" s="9" t="s">
        <v>1515</v>
      </c>
      <c r="I177" s="9" t="s">
        <v>1104</v>
      </c>
      <c r="J177" s="9" t="s">
        <v>1576</v>
      </c>
      <c r="K177" s="9"/>
      <c r="L177" s="9"/>
    </row>
    <row r="178" spans="1:12" s="10" customFormat="1" ht="12">
      <c r="A178" s="20" t="str">
        <f t="shared" si="2"/>
        <v>Hidráulica</v>
      </c>
      <c r="B178" s="9" t="s">
        <v>1378</v>
      </c>
      <c r="C178" s="9" t="s">
        <v>1379</v>
      </c>
      <c r="D178" s="9" t="s">
        <v>773</v>
      </c>
      <c r="E178" s="9" t="s">
        <v>566</v>
      </c>
      <c r="F178" s="9" t="s">
        <v>1641</v>
      </c>
      <c r="G178" s="9" t="s">
        <v>1469</v>
      </c>
      <c r="H178" s="9" t="s">
        <v>1378</v>
      </c>
      <c r="I178" s="9" t="s">
        <v>1014</v>
      </c>
      <c r="J178" s="9" t="s">
        <v>1577</v>
      </c>
      <c r="K178" s="9"/>
      <c r="L178" s="9"/>
    </row>
    <row r="179" spans="1:12" s="10" customFormat="1" ht="12">
      <c r="A179" s="20" t="str">
        <f t="shared" si="2"/>
        <v>Viento</v>
      </c>
      <c r="B179" s="9" t="s">
        <v>1380</v>
      </c>
      <c r="C179" s="9" t="s">
        <v>1381</v>
      </c>
      <c r="D179" s="9" t="s">
        <v>774</v>
      </c>
      <c r="E179" s="9" t="s">
        <v>567</v>
      </c>
      <c r="F179" s="9" t="s">
        <v>1642</v>
      </c>
      <c r="G179" s="9" t="s">
        <v>1470</v>
      </c>
      <c r="H179" s="9" t="s">
        <v>1516</v>
      </c>
      <c r="I179" s="9" t="s">
        <v>1015</v>
      </c>
      <c r="J179" s="9" t="s">
        <v>1578</v>
      </c>
      <c r="K179" s="9"/>
      <c r="L179" s="9"/>
    </row>
    <row r="180" spans="1:12" s="10" customFormat="1" ht="12">
      <c r="A180" s="20" t="str">
        <f t="shared" si="2"/>
        <v>Solar</v>
      </c>
      <c r="B180" s="9" t="s">
        <v>1382</v>
      </c>
      <c r="C180" s="9" t="s">
        <v>1382</v>
      </c>
      <c r="D180" s="9" t="s">
        <v>1382</v>
      </c>
      <c r="E180" s="9" t="s">
        <v>568</v>
      </c>
      <c r="F180" s="9" t="s">
        <v>1643</v>
      </c>
      <c r="G180" s="9" t="s">
        <v>1471</v>
      </c>
      <c r="H180" s="9" t="s">
        <v>1382</v>
      </c>
      <c r="I180" s="9" t="s">
        <v>1016</v>
      </c>
      <c r="J180" s="9" t="s">
        <v>1579</v>
      </c>
      <c r="K180" s="9"/>
      <c r="L180" s="9"/>
    </row>
    <row r="181" spans="1:12" s="10" customFormat="1" ht="12">
      <c r="A181" s="20" t="str">
        <f t="shared" si="2"/>
        <v>Geotérmica</v>
      </c>
      <c r="B181" s="9" t="s">
        <v>1383</v>
      </c>
      <c r="C181" s="9" t="s">
        <v>1384</v>
      </c>
      <c r="D181" s="9" t="s">
        <v>1384</v>
      </c>
      <c r="E181" s="9" t="s">
        <v>569</v>
      </c>
      <c r="F181" s="9" t="s">
        <v>1644</v>
      </c>
      <c r="G181" s="9" t="s">
        <v>1472</v>
      </c>
      <c r="H181" s="9" t="s">
        <v>1517</v>
      </c>
      <c r="I181" s="9" t="s">
        <v>1017</v>
      </c>
      <c r="J181" s="9" t="s">
        <v>1580</v>
      </c>
      <c r="K181" s="9"/>
      <c r="L181" s="9"/>
    </row>
    <row r="182" spans="1:12" s="10" customFormat="1" ht="12">
      <c r="A182" s="20" t="str">
        <f t="shared" si="2"/>
        <v>Marina</v>
      </c>
      <c r="B182" s="9" t="s">
        <v>1385</v>
      </c>
      <c r="C182" s="9" t="s">
        <v>1386</v>
      </c>
      <c r="D182" s="9" t="s">
        <v>775</v>
      </c>
      <c r="E182" s="9" t="s">
        <v>570</v>
      </c>
      <c r="F182" s="9" t="s">
        <v>1645</v>
      </c>
      <c r="G182" s="9" t="s">
        <v>1196</v>
      </c>
      <c r="H182" s="9" t="s">
        <v>1385</v>
      </c>
      <c r="I182" s="9" t="s">
        <v>1018</v>
      </c>
      <c r="J182" s="9" t="s">
        <v>1581</v>
      </c>
      <c r="K182" s="9"/>
      <c r="L182" s="9"/>
    </row>
    <row r="183" spans="1:12" s="10" customFormat="1" ht="12">
      <c r="A183" s="20" t="str">
        <f t="shared" si="2"/>
        <v>Biomasa</v>
      </c>
      <c r="B183" s="9" t="s">
        <v>1387</v>
      </c>
      <c r="C183" s="9" t="s">
        <v>1388</v>
      </c>
      <c r="D183" s="9" t="s">
        <v>776</v>
      </c>
      <c r="E183" s="9" t="s">
        <v>1518</v>
      </c>
      <c r="F183" s="9" t="s">
        <v>1646</v>
      </c>
      <c r="G183" s="9" t="s">
        <v>1687</v>
      </c>
      <c r="H183" s="9" t="s">
        <v>1518</v>
      </c>
      <c r="I183" s="9" t="s">
        <v>1388</v>
      </c>
      <c r="J183" s="9" t="s">
        <v>1387</v>
      </c>
      <c r="K183" s="9"/>
      <c r="L183" s="9"/>
    </row>
    <row r="184" spans="1:12" s="10" customFormat="1" ht="12">
      <c r="A184" s="20" t="str">
        <f t="shared" si="2"/>
        <v>Residuos urbanos</v>
      </c>
      <c r="B184" s="9" t="s">
        <v>1389</v>
      </c>
      <c r="C184" s="9" t="s">
        <v>1390</v>
      </c>
      <c r="D184" s="9" t="s">
        <v>837</v>
      </c>
      <c r="E184" s="9" t="s">
        <v>571</v>
      </c>
      <c r="F184" s="9" t="s">
        <v>1647</v>
      </c>
      <c r="G184" s="9" t="s">
        <v>1473</v>
      </c>
      <c r="H184" s="9" t="s">
        <v>1519</v>
      </c>
      <c r="I184" s="9" t="s">
        <v>1019</v>
      </c>
      <c r="J184" s="9" t="s">
        <v>1582</v>
      </c>
      <c r="K184" s="9"/>
      <c r="L184" s="9"/>
    </row>
    <row r="185" spans="1:12" s="10" customFormat="1" ht="12">
      <c r="A185" s="20" t="str">
        <f t="shared" si="2"/>
        <v>Almacenamiento</v>
      </c>
      <c r="B185" s="9" t="s">
        <v>1394</v>
      </c>
      <c r="C185" s="9" t="s">
        <v>1395</v>
      </c>
      <c r="D185" s="9" t="s">
        <v>792</v>
      </c>
      <c r="E185" s="9" t="s">
        <v>230</v>
      </c>
      <c r="F185" s="9" t="s">
        <v>1648</v>
      </c>
      <c r="G185" s="9" t="s">
        <v>1474</v>
      </c>
      <c r="H185" s="9" t="s">
        <v>1474</v>
      </c>
      <c r="I185" s="9" t="s">
        <v>54</v>
      </c>
      <c r="J185" s="9" t="s">
        <v>1583</v>
      </c>
      <c r="K185" s="9"/>
      <c r="L185" s="9"/>
    </row>
    <row r="186" spans="1:12" s="10" customFormat="1" ht="12">
      <c r="A186" s="20" t="str">
        <f t="shared" si="2"/>
        <v>Conexión externa</v>
      </c>
      <c r="B186" s="9" t="s">
        <v>1396</v>
      </c>
      <c r="C186" s="9" t="s">
        <v>1397</v>
      </c>
      <c r="D186" s="9" t="s">
        <v>795</v>
      </c>
      <c r="E186" s="9" t="s">
        <v>233</v>
      </c>
      <c r="F186" s="9" t="s">
        <v>1649</v>
      </c>
      <c r="G186" s="9" t="s">
        <v>1475</v>
      </c>
      <c r="H186" s="9" t="s">
        <v>1520</v>
      </c>
      <c r="I186" s="9" t="s">
        <v>1105</v>
      </c>
      <c r="J186" s="9" t="s">
        <v>1584</v>
      </c>
      <c r="K186" s="9"/>
      <c r="L186" s="9"/>
    </row>
    <row r="187" spans="1:12" s="10" customFormat="1" ht="24">
      <c r="A187" s="20" t="str">
        <f t="shared" si="2"/>
        <v>Las pérdidas de distribución y para el autoconsumo</v>
      </c>
      <c r="B187" s="9" t="s">
        <v>1398</v>
      </c>
      <c r="C187" s="9" t="s">
        <v>1399</v>
      </c>
      <c r="D187" s="9" t="s">
        <v>799</v>
      </c>
      <c r="E187" s="9" t="s">
        <v>237</v>
      </c>
      <c r="F187" s="9" t="s">
        <v>1650</v>
      </c>
      <c r="G187" s="9" t="s">
        <v>1688</v>
      </c>
      <c r="H187" s="9" t="s">
        <v>1521</v>
      </c>
      <c r="I187" s="9" t="s">
        <v>61</v>
      </c>
      <c r="J187" s="9" t="s">
        <v>1585</v>
      </c>
      <c r="K187" s="9"/>
      <c r="L187" s="9"/>
    </row>
    <row r="188" spans="1:12" s="10" customFormat="1" ht="12">
      <c r="A188" s="20" t="str">
        <f t="shared" si="2"/>
        <v>Planificación Territorial</v>
      </c>
      <c r="B188" s="224" t="s">
        <v>1419</v>
      </c>
      <c r="C188" s="224" t="s">
        <v>1439</v>
      </c>
      <c r="D188" s="224" t="s">
        <v>838</v>
      </c>
      <c r="E188" s="224" t="s">
        <v>643</v>
      </c>
      <c r="F188" s="224" t="s">
        <v>1651</v>
      </c>
      <c r="G188" s="224" t="s">
        <v>1197</v>
      </c>
      <c r="H188" s="224" t="s">
        <v>1523</v>
      </c>
      <c r="I188" s="224" t="s">
        <v>1106</v>
      </c>
      <c r="J188" s="224" t="s">
        <v>1586</v>
      </c>
      <c r="K188" s="224"/>
      <c r="L188" s="224"/>
    </row>
    <row r="189" spans="1:12" s="10" customFormat="1" ht="12" customHeight="1">
      <c r="A189" s="20" t="str">
        <f t="shared" si="2"/>
        <v>La planificación estratégica regional y local</v>
      </c>
      <c r="B189" s="9" t="s">
        <v>1420</v>
      </c>
      <c r="C189" s="9" t="s">
        <v>1443</v>
      </c>
      <c r="D189" s="9" t="s">
        <v>839</v>
      </c>
      <c r="E189" s="9" t="s">
        <v>644</v>
      </c>
      <c r="F189" s="9" t="s">
        <v>1652</v>
      </c>
      <c r="G189" s="9" t="s">
        <v>1689</v>
      </c>
      <c r="H189" s="9" t="s">
        <v>1524</v>
      </c>
      <c r="I189" s="9" t="s">
        <v>1107</v>
      </c>
      <c r="J189" s="9" t="s">
        <v>1587</v>
      </c>
      <c r="K189" s="9"/>
      <c r="L189" s="9"/>
    </row>
    <row r="190" spans="1:12" s="10" customFormat="1" ht="12">
      <c r="A190" s="20" t="str">
        <f t="shared" si="2"/>
        <v>Transportes y planificación de la movilidad</v>
      </c>
      <c r="B190" s="9" t="s">
        <v>1421</v>
      </c>
      <c r="C190" s="9" t="s">
        <v>1444</v>
      </c>
      <c r="D190" s="9" t="s">
        <v>840</v>
      </c>
      <c r="E190" s="9" t="s">
        <v>645</v>
      </c>
      <c r="F190" s="9" t="s">
        <v>1653</v>
      </c>
      <c r="G190" s="9" t="s">
        <v>1476</v>
      </c>
      <c r="H190" s="9" t="s">
        <v>1525</v>
      </c>
      <c r="I190" s="9" t="s">
        <v>1108</v>
      </c>
      <c r="J190" s="9" t="s">
        <v>1675</v>
      </c>
      <c r="K190" s="9"/>
      <c r="L190" s="9"/>
    </row>
    <row r="191" spans="1:12" s="10" customFormat="1" ht="12">
      <c r="A191" s="20" t="str">
        <f t="shared" si="2"/>
        <v>Infraestructuras de la planificación energética</v>
      </c>
      <c r="B191" s="9" t="s">
        <v>1668</v>
      </c>
      <c r="C191" s="9" t="s">
        <v>685</v>
      </c>
      <c r="D191" s="9" t="s">
        <v>841</v>
      </c>
      <c r="E191" s="9" t="s">
        <v>646</v>
      </c>
      <c r="F191" s="9" t="s">
        <v>275</v>
      </c>
      <c r="G191" s="9" t="s">
        <v>1198</v>
      </c>
      <c r="H191" s="9" t="s">
        <v>892</v>
      </c>
      <c r="I191" s="9" t="s">
        <v>1109</v>
      </c>
      <c r="J191" s="9" t="s">
        <v>1676</v>
      </c>
      <c r="K191" s="9"/>
      <c r="L191" s="9"/>
    </row>
    <row r="192" spans="1:12" s="10" customFormat="1" ht="24">
      <c r="A192" s="20" t="str">
        <f t="shared" si="2"/>
        <v>Planificación territorial del uso de energías renovables</v>
      </c>
      <c r="B192" s="9" t="s">
        <v>1669</v>
      </c>
      <c r="C192" s="9" t="s">
        <v>1670</v>
      </c>
      <c r="D192" s="9" t="s">
        <v>842</v>
      </c>
      <c r="E192" s="9" t="s">
        <v>647</v>
      </c>
      <c r="F192" s="9" t="s">
        <v>276</v>
      </c>
      <c r="G192" s="9" t="s">
        <v>1690</v>
      </c>
      <c r="H192" s="9" t="s">
        <v>893</v>
      </c>
      <c r="I192" s="9" t="s">
        <v>1110</v>
      </c>
      <c r="J192" s="9" t="s">
        <v>1677</v>
      </c>
      <c r="K192" s="9"/>
      <c r="L192" s="9"/>
    </row>
    <row r="193" spans="1:12" s="10" customFormat="1" ht="24">
      <c r="A193" s="20" t="str">
        <f t="shared" si="2"/>
        <v>CONTRATACIÓN PÚBLICA DE PRODUCTOS Y SERVICIOS</v>
      </c>
      <c r="B193" s="224" t="s">
        <v>1422</v>
      </c>
      <c r="C193" s="224" t="s">
        <v>1268</v>
      </c>
      <c r="D193" s="224" t="s">
        <v>843</v>
      </c>
      <c r="E193" s="224" t="s">
        <v>648</v>
      </c>
      <c r="F193" s="224" t="s">
        <v>1654</v>
      </c>
      <c r="G193" s="224" t="s">
        <v>1199</v>
      </c>
      <c r="H193" s="224" t="s">
        <v>1526</v>
      </c>
      <c r="I193" s="224" t="s">
        <v>1111</v>
      </c>
      <c r="J193" s="224" t="s">
        <v>1588</v>
      </c>
      <c r="K193" s="224"/>
      <c r="L193" s="224"/>
    </row>
    <row r="194" spans="1:12" s="10" customFormat="1" ht="12">
      <c r="A194" s="20" t="str">
        <f t="shared" si="2"/>
        <v>Requisitos de eficiencia energética / normas</v>
      </c>
      <c r="B194" s="9" t="s">
        <v>1313</v>
      </c>
      <c r="C194" s="9" t="s">
        <v>1445</v>
      </c>
      <c r="D194" s="9" t="s">
        <v>844</v>
      </c>
      <c r="E194" s="9" t="s">
        <v>649</v>
      </c>
      <c r="F194" s="9" t="s">
        <v>1655</v>
      </c>
      <c r="G194" s="9" t="s">
        <v>1135</v>
      </c>
      <c r="H194" s="9" t="s">
        <v>280</v>
      </c>
      <c r="I194" s="9" t="s">
        <v>1112</v>
      </c>
      <c r="J194" s="9" t="s">
        <v>1589</v>
      </c>
      <c r="K194" s="9"/>
      <c r="L194" s="9"/>
    </row>
    <row r="195" spans="1:12" s="10" customFormat="1" ht="12">
      <c r="A195" s="20" t="str">
        <f t="shared" si="2"/>
        <v>Requerimientos de energía renovable / normas</v>
      </c>
      <c r="B195" s="9" t="s">
        <v>1314</v>
      </c>
      <c r="C195" s="9" t="s">
        <v>1446</v>
      </c>
      <c r="D195" s="9" t="s">
        <v>845</v>
      </c>
      <c r="E195" s="9" t="s">
        <v>650</v>
      </c>
      <c r="F195" s="9" t="s">
        <v>1656</v>
      </c>
      <c r="G195" s="9" t="s">
        <v>1200</v>
      </c>
      <c r="H195" s="9" t="s">
        <v>1527</v>
      </c>
      <c r="I195" s="9" t="s">
        <v>1113</v>
      </c>
      <c r="J195" s="9" t="s">
        <v>1590</v>
      </c>
      <c r="K195" s="9"/>
      <c r="L195" s="9"/>
    </row>
    <row r="196" spans="1:12" s="10" customFormat="1" ht="12">
      <c r="A196" s="20" t="str">
        <f t="shared" si="2"/>
        <v>Ciudadanos y agentes</v>
      </c>
      <c r="B196" s="224" t="s">
        <v>1441</v>
      </c>
      <c r="C196" s="224" t="s">
        <v>1440</v>
      </c>
      <c r="D196" s="224" t="s">
        <v>846</v>
      </c>
      <c r="E196" s="224" t="s">
        <v>651</v>
      </c>
      <c r="F196" s="224" t="s">
        <v>1657</v>
      </c>
      <c r="G196" s="224" t="s">
        <v>1477</v>
      </c>
      <c r="H196" s="224" t="s">
        <v>1528</v>
      </c>
      <c r="I196" s="224" t="s">
        <v>1114</v>
      </c>
      <c r="J196" s="224" t="s">
        <v>1591</v>
      </c>
      <c r="K196" s="224"/>
      <c r="L196" s="224"/>
    </row>
    <row r="197" spans="1:12" s="10" customFormat="1" ht="12">
      <c r="A197" s="20" t="str">
        <f t="shared" si="2"/>
        <v>Servicios de asesoramiento</v>
      </c>
      <c r="B197" s="9" t="s">
        <v>1315</v>
      </c>
      <c r="C197" s="9" t="s">
        <v>1447</v>
      </c>
      <c r="D197" s="9" t="s">
        <v>847</v>
      </c>
      <c r="E197" s="9" t="s">
        <v>652</v>
      </c>
      <c r="F197" s="9" t="s">
        <v>1658</v>
      </c>
      <c r="G197" s="9" t="s">
        <v>1478</v>
      </c>
      <c r="H197" s="9" t="s">
        <v>1529</v>
      </c>
      <c r="I197" s="9" t="s">
        <v>1115</v>
      </c>
      <c r="J197" s="9" t="s">
        <v>1592</v>
      </c>
      <c r="K197" s="9"/>
      <c r="L197" s="9"/>
    </row>
    <row r="198" spans="1:12" s="10" customFormat="1" ht="12">
      <c r="A198" s="20" t="str">
        <f t="shared" si="2"/>
        <v>Apoyo financiero y becas</v>
      </c>
      <c r="B198" s="9" t="s">
        <v>1316</v>
      </c>
      <c r="C198" s="9" t="s">
        <v>1269</v>
      </c>
      <c r="D198" s="9" t="s">
        <v>848</v>
      </c>
      <c r="E198" s="9" t="s">
        <v>653</v>
      </c>
      <c r="F198" s="9" t="s">
        <v>1659</v>
      </c>
      <c r="G198" s="9" t="s">
        <v>1479</v>
      </c>
      <c r="H198" s="9" t="s">
        <v>1530</v>
      </c>
      <c r="I198" s="9" t="s">
        <v>1116</v>
      </c>
      <c r="J198" s="9" t="s">
        <v>1593</v>
      </c>
      <c r="K198" s="9"/>
      <c r="L198" s="9"/>
    </row>
    <row r="199" spans="1:12" s="10" customFormat="1" ht="12">
      <c r="A199" s="20" t="str">
        <f t="shared" si="2"/>
        <v>La sensibilización y la creación de redes</v>
      </c>
      <c r="B199" s="9" t="s">
        <v>1449</v>
      </c>
      <c r="C199" s="9" t="s">
        <v>1448</v>
      </c>
      <c r="D199" s="9" t="s">
        <v>849</v>
      </c>
      <c r="E199" s="9" t="s">
        <v>654</v>
      </c>
      <c r="F199" s="9" t="s">
        <v>1660</v>
      </c>
      <c r="G199" s="9" t="s">
        <v>1480</v>
      </c>
      <c r="H199" s="9" t="s">
        <v>1531</v>
      </c>
      <c r="I199" s="9" t="s">
        <v>1117</v>
      </c>
      <c r="J199" s="9" t="s">
        <v>1594</v>
      </c>
      <c r="K199" s="9"/>
      <c r="L199" s="9"/>
    </row>
    <row r="200" spans="1:12" s="10" customFormat="1" ht="12">
      <c r="A200" s="20" t="str">
        <f t="shared" si="2"/>
        <v>Formación y educación</v>
      </c>
      <c r="B200" s="9" t="s">
        <v>1317</v>
      </c>
      <c r="C200" s="9" t="s">
        <v>1450</v>
      </c>
      <c r="D200" s="9" t="s">
        <v>850</v>
      </c>
      <c r="E200" s="9" t="s">
        <v>655</v>
      </c>
      <c r="F200" s="9" t="s">
        <v>1661</v>
      </c>
      <c r="G200" s="9" t="s">
        <v>272</v>
      </c>
      <c r="H200" s="9" t="s">
        <v>1532</v>
      </c>
      <c r="I200" s="9" t="s">
        <v>1118</v>
      </c>
      <c r="J200" s="9" t="s">
        <v>1595</v>
      </c>
      <c r="K200" s="9"/>
      <c r="L200" s="9"/>
    </row>
    <row r="201" spans="1:12" s="10" customFormat="1" ht="12">
      <c r="A201" s="20" t="str">
        <f aca="true" t="shared" si="3" ref="A201:A215">IF($A$6=$B$6,B201,"")&amp;IF($A$6=$C$6,C201,"")&amp;IF($A$6=$D$6,D201,"")&amp;IF($A$6=$E$6,E201,"")&amp;IF($A$6=$F$6,F201,"")&amp;IF($A$6=$G$6,G201,"")&amp;IF($A$6=$H$6,H201,"")&amp;IF($A$6=$I$6,I201,"")&amp;IF($A$6=$J$6,J201,"")&amp;IF($A$6=$K$6,K201,"")&amp;IF($A$6=$L$6,L201,"")</f>
        <v>Monitoreo</v>
      </c>
      <c r="B201" s="9" t="s">
        <v>1671</v>
      </c>
      <c r="C201" s="9" t="s">
        <v>1672</v>
      </c>
      <c r="D201" s="9" t="s">
        <v>851</v>
      </c>
      <c r="E201" s="9" t="s">
        <v>656</v>
      </c>
      <c r="F201" s="9" t="s">
        <v>277</v>
      </c>
      <c r="G201" s="9" t="s">
        <v>273</v>
      </c>
      <c r="H201" s="9" t="s">
        <v>894</v>
      </c>
      <c r="I201" s="9" t="s">
        <v>1119</v>
      </c>
      <c r="J201" s="9" t="s">
        <v>1678</v>
      </c>
      <c r="K201" s="9"/>
      <c r="L201" s="9"/>
    </row>
    <row r="202" spans="1:12" s="10" customFormat="1" ht="12">
      <c r="A202" s="20" t="str">
        <f t="shared" si="3"/>
        <v>Regulamentation</v>
      </c>
      <c r="B202" s="9" t="s">
        <v>200</v>
      </c>
      <c r="C202" s="9" t="s">
        <v>1674</v>
      </c>
      <c r="D202" s="9" t="s">
        <v>1673</v>
      </c>
      <c r="E202" s="9" t="s">
        <v>657</v>
      </c>
      <c r="F202" s="9" t="s">
        <v>278</v>
      </c>
      <c r="G202" s="9" t="s">
        <v>274</v>
      </c>
      <c r="H202" s="9" t="s">
        <v>895</v>
      </c>
      <c r="I202" s="9" t="s">
        <v>1120</v>
      </c>
      <c r="J202" s="9" t="s">
        <v>1679</v>
      </c>
      <c r="K202" s="9"/>
      <c r="L202" s="9"/>
    </row>
    <row r="203" spans="1:12" s="10" customFormat="1" ht="12">
      <c r="A203" s="20" t="str">
        <f t="shared" si="3"/>
        <v>OTROS SECTORES (especificar)</v>
      </c>
      <c r="B203" s="9" t="s">
        <v>1423</v>
      </c>
      <c r="C203" s="9" t="s">
        <v>1451</v>
      </c>
      <c r="D203" s="9" t="s">
        <v>852</v>
      </c>
      <c r="E203" s="9" t="s">
        <v>658</v>
      </c>
      <c r="F203" s="9" t="s">
        <v>1662</v>
      </c>
      <c r="G203" s="9" t="s">
        <v>1481</v>
      </c>
      <c r="H203" s="9" t="s">
        <v>1533</v>
      </c>
      <c r="I203" s="9" t="s">
        <v>1121</v>
      </c>
      <c r="J203" s="9" t="s">
        <v>1596</v>
      </c>
      <c r="K203" s="9"/>
      <c r="L203" s="9"/>
    </row>
    <row r="204" spans="1:12" s="10" customFormat="1" ht="12">
      <c r="A204" s="20" t="str">
        <f t="shared" si="3"/>
        <v>...</v>
      </c>
      <c r="B204" s="9" t="s">
        <v>1327</v>
      </c>
      <c r="C204" s="9" t="s">
        <v>1327</v>
      </c>
      <c r="D204" s="9" t="s">
        <v>1522</v>
      </c>
      <c r="E204" s="9" t="s">
        <v>1327</v>
      </c>
      <c r="F204" s="9" t="s">
        <v>1327</v>
      </c>
      <c r="G204" s="9" t="s">
        <v>1327</v>
      </c>
      <c r="H204" s="9" t="s">
        <v>1522</v>
      </c>
      <c r="I204" s="9" t="s">
        <v>1327</v>
      </c>
      <c r="J204" s="9" t="s">
        <v>1327</v>
      </c>
      <c r="K204" s="9" t="s">
        <v>1327</v>
      </c>
      <c r="L204" s="9" t="s">
        <v>1327</v>
      </c>
    </row>
    <row r="205" spans="1:12" s="10" customFormat="1" ht="12">
      <c r="A205" s="20" t="str">
        <f t="shared" si="3"/>
        <v>...</v>
      </c>
      <c r="B205" s="9" t="s">
        <v>1327</v>
      </c>
      <c r="C205" s="9" t="s">
        <v>1327</v>
      </c>
      <c r="D205" s="9" t="s">
        <v>1522</v>
      </c>
      <c r="E205" s="9" t="s">
        <v>1327</v>
      </c>
      <c r="F205" s="9" t="s">
        <v>1327</v>
      </c>
      <c r="G205" s="9" t="s">
        <v>1327</v>
      </c>
      <c r="H205" s="9" t="s">
        <v>1522</v>
      </c>
      <c r="I205" s="9" t="s">
        <v>1327</v>
      </c>
      <c r="J205" s="9" t="s">
        <v>1327</v>
      </c>
      <c r="K205" s="9" t="s">
        <v>1327</v>
      </c>
      <c r="L205" s="9" t="s">
        <v>1327</v>
      </c>
    </row>
    <row r="206" spans="1:12" s="10" customFormat="1" ht="12">
      <c r="A206" s="20" t="str">
        <f t="shared" si="3"/>
        <v>...</v>
      </c>
      <c r="B206" s="9" t="s">
        <v>1327</v>
      </c>
      <c r="C206" s="9" t="s">
        <v>1327</v>
      </c>
      <c r="D206" s="9" t="s">
        <v>1522</v>
      </c>
      <c r="E206" s="9" t="s">
        <v>1327</v>
      </c>
      <c r="F206" s="9" t="s">
        <v>1327</v>
      </c>
      <c r="G206" s="9" t="s">
        <v>1327</v>
      </c>
      <c r="H206" s="9" t="s">
        <v>1522</v>
      </c>
      <c r="I206" s="9" t="s">
        <v>1327</v>
      </c>
      <c r="J206" s="9" t="s">
        <v>1327</v>
      </c>
      <c r="K206" s="9" t="s">
        <v>1327</v>
      </c>
      <c r="L206" s="9" t="s">
        <v>1327</v>
      </c>
    </row>
    <row r="207" spans="1:12" s="10" customFormat="1" ht="12">
      <c r="A207" s="20" t="str">
        <f t="shared" si="3"/>
        <v>...</v>
      </c>
      <c r="B207" s="9" t="s">
        <v>1327</v>
      </c>
      <c r="C207" s="9" t="s">
        <v>1327</v>
      </c>
      <c r="D207" s="9" t="s">
        <v>1522</v>
      </c>
      <c r="E207" s="9" t="s">
        <v>1327</v>
      </c>
      <c r="F207" s="9" t="s">
        <v>1327</v>
      </c>
      <c r="G207" s="9" t="s">
        <v>1327</v>
      </c>
      <c r="H207" s="9" t="s">
        <v>1522</v>
      </c>
      <c r="I207" s="9" t="s">
        <v>1327</v>
      </c>
      <c r="J207" s="9" t="s">
        <v>1327</v>
      </c>
      <c r="K207" s="9" t="s">
        <v>1327</v>
      </c>
      <c r="L207" s="9" t="s">
        <v>1327</v>
      </c>
    </row>
    <row r="208" spans="1:12" s="10" customFormat="1" ht="12">
      <c r="A208" s="20" t="str">
        <f t="shared" si="3"/>
        <v>...</v>
      </c>
      <c r="B208" s="9" t="s">
        <v>1327</v>
      </c>
      <c r="C208" s="9" t="s">
        <v>1327</v>
      </c>
      <c r="D208" s="9" t="s">
        <v>1522</v>
      </c>
      <c r="E208" s="9" t="s">
        <v>1327</v>
      </c>
      <c r="F208" s="9" t="s">
        <v>1327</v>
      </c>
      <c r="G208" s="9" t="s">
        <v>1327</v>
      </c>
      <c r="H208" s="9" t="s">
        <v>1522</v>
      </c>
      <c r="I208" s="9" t="s">
        <v>1327</v>
      </c>
      <c r="J208" s="9" t="s">
        <v>1327</v>
      </c>
      <c r="K208" s="9" t="s">
        <v>1327</v>
      </c>
      <c r="L208" s="9" t="s">
        <v>1327</v>
      </c>
    </row>
    <row r="209" spans="1:12" s="10" customFormat="1" ht="12">
      <c r="A209" s="20" t="str">
        <f t="shared" si="3"/>
        <v>Total</v>
      </c>
      <c r="B209" s="224" t="s">
        <v>1391</v>
      </c>
      <c r="C209" s="224" t="s">
        <v>1391</v>
      </c>
      <c r="D209" s="224" t="s">
        <v>781</v>
      </c>
      <c r="E209" s="224" t="s">
        <v>1391</v>
      </c>
      <c r="F209" s="224" t="s">
        <v>1663</v>
      </c>
      <c r="G209" s="224" t="s">
        <v>1391</v>
      </c>
      <c r="H209" s="224" t="s">
        <v>1391</v>
      </c>
      <c r="I209" s="224" t="s">
        <v>1023</v>
      </c>
      <c r="J209" s="224" t="s">
        <v>1597</v>
      </c>
      <c r="K209" s="224"/>
      <c r="L209" s="224"/>
    </row>
    <row r="210" spans="1:12" s="10" customFormat="1" ht="12">
      <c r="A210" s="20" t="str">
        <f t="shared" si="3"/>
        <v>SITIO WEB</v>
      </c>
      <c r="B210" s="224" t="s">
        <v>1262</v>
      </c>
      <c r="C210" s="224" t="s">
        <v>1262</v>
      </c>
      <c r="D210" s="224" t="s">
        <v>853</v>
      </c>
      <c r="E210" s="224" t="s">
        <v>659</v>
      </c>
      <c r="F210" s="224" t="s">
        <v>680</v>
      </c>
      <c r="G210" s="224" t="s">
        <v>1263</v>
      </c>
      <c r="H210" s="224" t="s">
        <v>1264</v>
      </c>
      <c r="I210" s="224" t="s">
        <v>1122</v>
      </c>
      <c r="J210" s="224" t="s">
        <v>1265</v>
      </c>
      <c r="K210" s="224"/>
      <c r="L210" s="224"/>
    </row>
    <row r="211" spans="1:12" s="10" customFormat="1" ht="24">
      <c r="A211" s="20" t="str">
        <f t="shared" si="3"/>
        <v>Enlace directo a la página web dedicada a ISEAP (si existe)</v>
      </c>
      <c r="B211" s="224" t="s">
        <v>1428</v>
      </c>
      <c r="C211" s="224" t="s">
        <v>1442</v>
      </c>
      <c r="D211" s="224" t="s">
        <v>854</v>
      </c>
      <c r="E211" s="224" t="s">
        <v>660</v>
      </c>
      <c r="F211" s="224" t="s">
        <v>1664</v>
      </c>
      <c r="G211" s="224" t="s">
        <v>1201</v>
      </c>
      <c r="H211" s="224" t="s">
        <v>1534</v>
      </c>
      <c r="I211" s="224" t="s">
        <v>1123</v>
      </c>
      <c r="J211" s="224" t="s">
        <v>1598</v>
      </c>
      <c r="K211" s="224"/>
      <c r="L211" s="224"/>
    </row>
    <row r="212" spans="1:12" s="10" customFormat="1" ht="84">
      <c r="A212" s="20" t="str">
        <f t="shared" si="3"/>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B212" s="224" t="s">
        <v>1246</v>
      </c>
      <c r="C212" s="224" t="s">
        <v>1245</v>
      </c>
      <c r="D212" s="224" t="s">
        <v>855</v>
      </c>
      <c r="E212" s="224" t="s">
        <v>661</v>
      </c>
      <c r="F212" s="224" t="s">
        <v>1665</v>
      </c>
      <c r="G212" s="224" t="s">
        <v>1202</v>
      </c>
      <c r="H212" s="224" t="s">
        <v>1535</v>
      </c>
      <c r="I212" s="224" t="s">
        <v>1124</v>
      </c>
      <c r="J212" s="224" t="s">
        <v>1599</v>
      </c>
      <c r="K212" s="224"/>
      <c r="L212" s="224"/>
    </row>
    <row r="213" spans="1:12" s="208" customFormat="1" ht="300">
      <c r="A213" s="20" t="str">
        <f t="shared" si="3"/>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13" s="226" t="s">
        <v>268</v>
      </c>
      <c r="C213" s="227" t="s">
        <v>269</v>
      </c>
      <c r="D213" s="228" t="s">
        <v>270</v>
      </c>
      <c r="E213" s="226" t="s">
        <v>662</v>
      </c>
      <c r="F213" s="226" t="s">
        <v>271</v>
      </c>
      <c r="G213" s="226" t="s">
        <v>455</v>
      </c>
      <c r="H213" s="228" t="str">
        <f aca="true" t="shared" si="4" ref="H213:L215">$B213</f>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I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J213" s="226" t="s">
        <v>390</v>
      </c>
      <c r="K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L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row>
    <row r="214" spans="1:12" s="208" customFormat="1" ht="312">
      <c r="A214" s="20" t="str">
        <f t="shared" si="3"/>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14" s="226" t="s">
        <v>1279</v>
      </c>
      <c r="C214" s="227" t="s">
        <v>266</v>
      </c>
      <c r="D214" s="224" t="s">
        <v>265</v>
      </c>
      <c r="E214" s="226" t="s">
        <v>262</v>
      </c>
      <c r="F214" s="226" t="s">
        <v>0</v>
      </c>
      <c r="G214" s="226" t="s">
        <v>456</v>
      </c>
      <c r="H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I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J214" s="226" t="s">
        <v>49</v>
      </c>
      <c r="K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L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row>
    <row r="215" spans="1:12" s="208" customFormat="1" ht="336">
      <c r="A215" s="20" t="str">
        <f t="shared" si="3"/>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15" s="226" t="s">
        <v>261</v>
      </c>
      <c r="C215" s="227" t="s">
        <v>1307</v>
      </c>
      <c r="D215" s="224" t="s">
        <v>264</v>
      </c>
      <c r="E215" s="226" t="s">
        <v>263</v>
      </c>
      <c r="F215" s="226" t="s">
        <v>340</v>
      </c>
      <c r="G215" s="226" t="s">
        <v>97</v>
      </c>
      <c r="H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I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J215" s="226" t="s">
        <v>50</v>
      </c>
      <c r="K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L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row>
  </sheetData>
  <sheetProtection/>
  <mergeCells count="2">
    <mergeCell ref="A1:L1"/>
    <mergeCell ref="A2:B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2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0"/>
  <sheetViews>
    <sheetView showGridLines="0" showZeros="0" zoomScale="70" zoomScaleNormal="70" zoomScalePageLayoutView="0" workbookViewId="0" topLeftCell="A1">
      <selection activeCell="C9" sqref="C9"/>
    </sheetView>
  </sheetViews>
  <sheetFormatPr defaultColWidth="11.421875" defaultRowHeight="15"/>
  <cols>
    <col min="1" max="1" width="24.421875" style="51" customWidth="1"/>
    <col min="2" max="2" width="28.28125" style="52" customWidth="1"/>
    <col min="3" max="20" width="14.28125" style="51" customWidth="1"/>
    <col min="21" max="21" width="2.00390625" style="51" hidden="1" customWidth="1"/>
    <col min="22" max="22" width="16.28125" style="51" hidden="1" customWidth="1"/>
    <col min="23" max="23" width="14.421875" style="51" customWidth="1"/>
    <col min="24" max="25" width="11.421875" style="51" customWidth="1"/>
    <col min="26" max="26" width="12.7109375" style="51" customWidth="1"/>
    <col min="27" max="16384" width="11.421875" style="51" customWidth="1"/>
  </cols>
  <sheetData>
    <row r="1" spans="1:20" s="21" customFormat="1" ht="116.25" customHeight="1">
      <c r="A1" s="82"/>
      <c r="B1" s="240" t="str">
        <f>Translation!$A$31</f>
        <v>Plan Insular de Acción de Energía Sostenible  (ISEAP)</v>
      </c>
      <c r="C1" s="240"/>
      <c r="D1" s="240"/>
      <c r="E1" s="240"/>
      <c r="F1" s="240"/>
      <c r="G1" s="240"/>
      <c r="H1" s="240"/>
      <c r="I1" s="240"/>
      <c r="J1" s="240"/>
      <c r="K1" s="240"/>
      <c r="L1" s="240"/>
      <c r="M1" s="240"/>
      <c r="N1" s="240"/>
      <c r="O1" s="240"/>
      <c r="P1" s="240"/>
      <c r="Q1" s="240"/>
      <c r="R1" s="240"/>
      <c r="S1" s="240"/>
      <c r="T1" s="240"/>
    </row>
    <row r="2" spans="1:20" s="21" customFormat="1" ht="28.5" customHeight="1">
      <c r="A2" s="245" t="s">
        <v>203</v>
      </c>
      <c r="B2" s="245"/>
      <c r="C2" s="245"/>
      <c r="D2" s="114"/>
      <c r="E2" s="114"/>
      <c r="F2" s="114"/>
      <c r="G2" s="114"/>
      <c r="H2" s="114"/>
      <c r="I2" s="114"/>
      <c r="J2" s="114"/>
      <c r="K2" s="114"/>
      <c r="L2" s="114"/>
      <c r="M2" s="114"/>
      <c r="N2" s="114"/>
      <c r="O2" s="114"/>
      <c r="P2" s="114"/>
      <c r="Q2" s="114"/>
      <c r="R2" s="114"/>
      <c r="S2" s="114"/>
      <c r="T2" s="114"/>
    </row>
    <row r="3" ht="30.75" customHeight="1"/>
    <row r="4" spans="1:20" s="163" customFormat="1" ht="36">
      <c r="A4" s="162" t="str">
        <f>Translation!A150</f>
        <v>FACTORES DE EMISIÓN DE CO2</v>
      </c>
      <c r="B4" s="162"/>
      <c r="T4" s="164" t="str">
        <f>'Start here'!G8</f>
        <v>[t CO2/MWh]</v>
      </c>
    </row>
    <row r="5" spans="1:22" ht="15" customHeight="1">
      <c r="A5" s="244"/>
      <c r="B5" s="244"/>
      <c r="C5" s="243" t="str">
        <f>Translation!A99</f>
        <v>Los combustibles fósiles</v>
      </c>
      <c r="D5" s="243"/>
      <c r="E5" s="243"/>
      <c r="F5" s="243"/>
      <c r="G5" s="243"/>
      <c r="H5" s="243"/>
      <c r="I5" s="243"/>
      <c r="J5" s="243" t="str">
        <f>Translation!A108</f>
        <v>Fuentes de energía renovables</v>
      </c>
      <c r="K5" s="243"/>
      <c r="L5" s="243"/>
      <c r="M5" s="243"/>
      <c r="N5" s="243"/>
      <c r="O5" s="243"/>
      <c r="P5" s="243"/>
      <c r="Q5" s="243"/>
      <c r="R5" s="243"/>
      <c r="S5" s="244" t="str">
        <f>Translation!A124</f>
        <v>Electricidad</v>
      </c>
      <c r="T5" s="244"/>
      <c r="U5" s="165"/>
      <c r="V5" s="241" t="s">
        <v>975</v>
      </c>
    </row>
    <row r="6" spans="1:22" ht="49.5" customHeight="1">
      <c r="A6" s="244"/>
      <c r="B6" s="244"/>
      <c r="C6" s="106" t="str">
        <f>Translation!A100</f>
        <v>Fueloil</v>
      </c>
      <c r="D6" s="106" t="str">
        <f>Translation!A101</f>
        <v>Diesel</v>
      </c>
      <c r="E6" s="106" t="str">
        <f>Translation!A102</f>
        <v>Gasolina</v>
      </c>
      <c r="F6" s="106" t="str">
        <f>Translation!A103</f>
        <v>GLP</v>
      </c>
      <c r="G6" s="106" t="str">
        <f>Translation!A104</f>
        <v>Gas natural</v>
      </c>
      <c r="H6" s="106" t="str">
        <f>Translation!A105</f>
        <v>Carbón</v>
      </c>
      <c r="I6" s="166" t="s">
        <v>975</v>
      </c>
      <c r="J6" s="106" t="str">
        <f>Translation!A109</f>
        <v>Hidráulica</v>
      </c>
      <c r="K6" s="106" t="str">
        <f>Translation!A110</f>
        <v>Viento</v>
      </c>
      <c r="L6" s="106" t="str">
        <f>Translation!A111</f>
        <v>Solar</v>
      </c>
      <c r="M6" s="106" t="str">
        <f>Translation!A112</f>
        <v>Geotérmica</v>
      </c>
      <c r="N6" s="106" t="str">
        <f>Translation!A113</f>
        <v>Marina</v>
      </c>
      <c r="O6" s="106" t="str">
        <f>Translation!A114</f>
        <v>Biomasa</v>
      </c>
      <c r="P6" s="106" t="str">
        <f>Translation!A115</f>
        <v>Residuales urbanas</v>
      </c>
      <c r="Q6" s="106" t="str">
        <f>Translation!A116</f>
        <v>Recuperación de energía</v>
      </c>
      <c r="R6" s="106" t="s">
        <v>975</v>
      </c>
      <c r="S6" s="106" t="str">
        <f>Translation!A145</f>
        <v>Electricidad importada (por cable)</v>
      </c>
      <c r="T6" s="106" t="str">
        <f>Translation!A146</f>
        <v>Electricidad exportada (por cable)</v>
      </c>
      <c r="U6" s="167" t="s">
        <v>975</v>
      </c>
      <c r="V6" s="242"/>
    </row>
    <row r="7" spans="1:22" s="163" customFormat="1" ht="20.25" customHeight="1">
      <c r="A7" s="248" t="str">
        <f>'Start here'!F7</f>
        <v>Los factores de emisión del IPCC</v>
      </c>
      <c r="B7" s="249"/>
      <c r="C7" s="189">
        <f aca="true" t="shared" si="0" ref="C7:H7">IF($A7=$A9,C9,C10)</f>
        <v>0.279</v>
      </c>
      <c r="D7" s="189">
        <f t="shared" si="0"/>
        <v>0.267</v>
      </c>
      <c r="E7" s="189">
        <f t="shared" si="0"/>
        <v>0.249</v>
      </c>
      <c r="F7" s="189">
        <f t="shared" si="0"/>
        <v>0.24</v>
      </c>
      <c r="G7" s="189">
        <f t="shared" si="0"/>
        <v>0.202</v>
      </c>
      <c r="H7" s="189">
        <f t="shared" si="0"/>
        <v>0.354</v>
      </c>
      <c r="I7" s="166" t="s">
        <v>975</v>
      </c>
      <c r="J7" s="189">
        <f aca="true" t="shared" si="1" ref="J7:Q7">IF($A7=$A9,J9,J10)</f>
        <v>0</v>
      </c>
      <c r="K7" s="189">
        <f t="shared" si="1"/>
        <v>0</v>
      </c>
      <c r="L7" s="189">
        <f t="shared" si="1"/>
        <v>0</v>
      </c>
      <c r="M7" s="189">
        <f t="shared" si="1"/>
        <v>0</v>
      </c>
      <c r="N7" s="189">
        <f t="shared" si="1"/>
        <v>0</v>
      </c>
      <c r="O7" s="189">
        <f t="shared" si="1"/>
        <v>0</v>
      </c>
      <c r="P7" s="189">
        <f t="shared" si="1"/>
        <v>0.33</v>
      </c>
      <c r="Q7" s="189">
        <f t="shared" si="1"/>
        <v>0</v>
      </c>
      <c r="R7" s="70" t="s">
        <v>975</v>
      </c>
      <c r="S7" s="190">
        <f>IF($A7=$A9,S9,S10)</f>
        <v>0.46</v>
      </c>
      <c r="T7" s="190">
        <f>IF($A7=$A9,T9,T10)</f>
        <v>0.46</v>
      </c>
      <c r="U7" s="169" t="s">
        <v>975</v>
      </c>
      <c r="V7" s="168" t="s">
        <v>975</v>
      </c>
    </row>
    <row r="8" spans="1:2" s="55" customFormat="1" ht="30" customHeight="1">
      <c r="A8" s="50"/>
      <c r="B8" s="50"/>
    </row>
    <row r="9" spans="1:22" s="55" customFormat="1" ht="15">
      <c r="A9" s="246" t="str">
        <f>Translation!A14</f>
        <v>Los factores de emisión del IPCC</v>
      </c>
      <c r="B9" s="247"/>
      <c r="C9" s="217">
        <v>0.279</v>
      </c>
      <c r="D9" s="217">
        <v>0.267</v>
      </c>
      <c r="E9" s="217">
        <v>0.249</v>
      </c>
      <c r="F9" s="218">
        <v>0.24</v>
      </c>
      <c r="G9" s="218">
        <v>0.202</v>
      </c>
      <c r="H9" s="218">
        <v>0.354</v>
      </c>
      <c r="I9" s="219" t="s">
        <v>975</v>
      </c>
      <c r="J9" s="218">
        <v>0</v>
      </c>
      <c r="K9" s="218">
        <v>0</v>
      </c>
      <c r="L9" s="218">
        <v>0</v>
      </c>
      <c r="M9" s="218">
        <v>0</v>
      </c>
      <c r="N9" s="218">
        <v>0</v>
      </c>
      <c r="O9" s="218">
        <v>0</v>
      </c>
      <c r="P9" s="218">
        <v>0.33</v>
      </c>
      <c r="Q9" s="218">
        <v>0</v>
      </c>
      <c r="R9" s="220" t="s">
        <v>975</v>
      </c>
      <c r="S9" s="221">
        <v>0.46</v>
      </c>
      <c r="T9" s="221">
        <f>S9</f>
        <v>0.46</v>
      </c>
      <c r="U9" s="170" t="s">
        <v>975</v>
      </c>
      <c r="V9" s="168" t="s">
        <v>975</v>
      </c>
    </row>
    <row r="10" spans="1:22" s="55" customFormat="1" ht="15">
      <c r="A10" s="246" t="str">
        <f>Translation!A15</f>
        <v>Análisis de Ciclo de Vida (LCA) los factores de emisión</v>
      </c>
      <c r="B10" s="247"/>
      <c r="C10" s="217"/>
      <c r="D10" s="217"/>
      <c r="E10" s="217"/>
      <c r="F10" s="217"/>
      <c r="G10" s="217"/>
      <c r="H10" s="217"/>
      <c r="I10" s="222" t="s">
        <v>975</v>
      </c>
      <c r="J10" s="217"/>
      <c r="K10" s="217"/>
      <c r="L10" s="217"/>
      <c r="M10" s="217"/>
      <c r="N10" s="217"/>
      <c r="O10" s="217"/>
      <c r="P10" s="217"/>
      <c r="Q10" s="217"/>
      <c r="R10" s="223" t="s">
        <v>975</v>
      </c>
      <c r="S10" s="217"/>
      <c r="T10" s="217"/>
      <c r="U10" s="170" t="s">
        <v>975</v>
      </c>
      <c r="V10" s="168" t="s">
        <v>975</v>
      </c>
    </row>
    <row r="11" s="55" customFormat="1" ht="15"/>
    <row r="12" ht="15"/>
    <row r="13" ht="15"/>
    <row r="14" ht="15"/>
  </sheetData>
  <sheetProtection/>
  <mergeCells count="10">
    <mergeCell ref="A10:B10"/>
    <mergeCell ref="A9:B9"/>
    <mergeCell ref="A5:B6"/>
    <mergeCell ref="A7:B7"/>
    <mergeCell ref="V5:V6"/>
    <mergeCell ref="C5:I5"/>
    <mergeCell ref="J5:R5"/>
    <mergeCell ref="S5:T5"/>
    <mergeCell ref="B1:T1"/>
    <mergeCell ref="A2:C2"/>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27"/>
  <sheetViews>
    <sheetView showGridLines="0" showZeros="0" tabSelected="1" zoomScale="70" zoomScaleNormal="70" zoomScalePageLayoutView="0" workbookViewId="0" topLeftCell="A1">
      <selection activeCell="B11" sqref="B11:R11"/>
    </sheetView>
  </sheetViews>
  <sheetFormatPr defaultColWidth="11.421875" defaultRowHeight="15"/>
  <cols>
    <col min="1" max="1" width="6.7109375" style="116" customWidth="1"/>
    <col min="2" max="2" width="56.140625" style="116" customWidth="1"/>
    <col min="3" max="3" width="13.00390625" style="116" customWidth="1"/>
    <col min="4" max="4" width="18.57421875" style="116" customWidth="1"/>
    <col min="5" max="5" width="12.421875" style="116" customWidth="1"/>
    <col min="6" max="6" width="7.7109375" style="116" customWidth="1"/>
    <col min="7" max="7" width="12.421875" style="116" customWidth="1"/>
    <col min="8" max="8" width="10.140625" style="116" customWidth="1"/>
    <col min="9" max="9" width="9.57421875" style="116" customWidth="1"/>
    <col min="10" max="10" width="13.421875" style="116" customWidth="1"/>
    <col min="11" max="11" width="8.57421875" style="116" customWidth="1"/>
    <col min="12" max="12" width="13.421875" style="116" customWidth="1"/>
    <col min="13" max="13" width="9.7109375" style="116" customWidth="1"/>
    <col min="14" max="14" width="11.28125" style="116" customWidth="1"/>
    <col min="15" max="15" width="10.421875" style="116" customWidth="1"/>
    <col min="16" max="16" width="11.421875" style="116" customWidth="1"/>
    <col min="17" max="18" width="12.57421875" style="116" customWidth="1"/>
    <col min="19" max="16384" width="11.421875" style="116" customWidth="1"/>
  </cols>
  <sheetData>
    <row r="1" spans="1:18" s="21" customFormat="1" ht="116.25" customHeight="1">
      <c r="A1" s="240" t="str">
        <f>Translation!$A$31</f>
        <v>Plan Insular de Acción de Energía Sostenible  (ISEAP)</v>
      </c>
      <c r="B1" s="240"/>
      <c r="C1" s="240"/>
      <c r="D1" s="240"/>
      <c r="E1" s="240"/>
      <c r="F1" s="240"/>
      <c r="G1" s="240"/>
      <c r="H1" s="240"/>
      <c r="I1" s="240"/>
      <c r="J1" s="240"/>
      <c r="K1" s="240"/>
      <c r="L1" s="240"/>
      <c r="M1" s="240"/>
      <c r="N1" s="240"/>
      <c r="O1" s="240"/>
      <c r="P1" s="240"/>
      <c r="Q1" s="240"/>
      <c r="R1" s="240"/>
    </row>
    <row r="2" spans="1:18" s="21" customFormat="1" ht="28.5" customHeight="1">
      <c r="A2" s="77"/>
      <c r="B2" s="207" t="s">
        <v>204</v>
      </c>
      <c r="C2" s="77"/>
      <c r="D2" s="77"/>
      <c r="E2" s="77"/>
      <c r="F2" s="78" t="str">
        <f>Translation!$A$10</f>
        <v>Isla</v>
      </c>
      <c r="G2" s="79" t="str">
        <f>'Start here'!$B$5</f>
        <v>Tenerife</v>
      </c>
      <c r="H2" s="81"/>
      <c r="I2" s="81"/>
      <c r="J2" s="81"/>
      <c r="K2" s="81"/>
      <c r="L2" s="81"/>
      <c r="M2" s="81"/>
      <c r="N2" s="81"/>
      <c r="O2" s="81"/>
      <c r="P2" s="81"/>
      <c r="Q2" s="81"/>
      <c r="R2" s="81"/>
    </row>
    <row r="3" spans="1:17" ht="28.5" customHeight="1">
      <c r="A3" s="262"/>
      <c r="B3" s="262"/>
      <c r="C3" s="262"/>
      <c r="D3" s="262"/>
      <c r="E3" s="262"/>
      <c r="F3" s="262"/>
      <c r="G3" s="262"/>
      <c r="H3" s="262"/>
      <c r="I3" s="262"/>
      <c r="J3" s="117"/>
      <c r="K3" s="117"/>
      <c r="Q3" s="27"/>
    </row>
    <row r="4" spans="1:18" ht="39.75" customHeight="1">
      <c r="A4" s="263" t="str">
        <f>Translation!A33</f>
        <v>ESTRATEGIA GLOBAL</v>
      </c>
      <c r="B4" s="263"/>
      <c r="C4" s="263"/>
      <c r="D4" s="263"/>
      <c r="E4" s="263"/>
      <c r="F4" s="263"/>
      <c r="G4" s="263"/>
      <c r="H4" s="263"/>
      <c r="I4" s="263"/>
      <c r="J4" s="263"/>
      <c r="K4" s="263"/>
      <c r="L4" s="263"/>
      <c r="M4" s="263"/>
      <c r="N4" s="263"/>
      <c r="O4" s="263"/>
      <c r="P4" s="263"/>
      <c r="Q4" s="263"/>
      <c r="R4" s="263"/>
    </row>
    <row r="5" spans="1:18" ht="21">
      <c r="A5" s="127"/>
      <c r="B5" s="136"/>
      <c r="C5" s="137"/>
      <c r="D5" s="138"/>
      <c r="E5" s="138"/>
      <c r="F5" s="138"/>
      <c r="G5" s="139"/>
      <c r="H5" s="140"/>
      <c r="P5" s="267" t="str">
        <f>Translation!$A$53</f>
        <v>Los campos obligatorios</v>
      </c>
      <c r="Q5" s="267"/>
      <c r="R5" s="267"/>
    </row>
    <row r="6" spans="1:12" ht="31.5">
      <c r="A6" s="155"/>
      <c r="B6" s="156"/>
      <c r="J6" s="157" t="str">
        <f>Translation!A36</f>
        <v>Reducción absoluta</v>
      </c>
      <c r="L6" s="157" t="str">
        <f>Translation!A38</f>
        <v>Reducción per capita</v>
      </c>
    </row>
    <row r="7" spans="1:15" s="159" customFormat="1" ht="36">
      <c r="A7" s="111" t="s">
        <v>1308</v>
      </c>
      <c r="B7" s="265" t="str">
        <f>Translation!A34</f>
        <v>Emisiones globales de CO2 OBJETIVO DE REDUCCIÓN PARA EL 2020</v>
      </c>
      <c r="C7" s="265"/>
      <c r="D7" s="265"/>
      <c r="E7" s="265"/>
      <c r="F7" s="265"/>
      <c r="G7" s="265"/>
      <c r="H7" s="265"/>
      <c r="I7" s="266"/>
      <c r="J7" s="230">
        <v>0.2</v>
      </c>
      <c r="K7" s="158" t="str">
        <f>Translation!A37</f>
        <v>o</v>
      </c>
      <c r="L7" s="230">
        <v>0.2</v>
      </c>
      <c r="M7" s="264" t="str">
        <f>Translation!$A$35</f>
        <v>Por favor, marque la casilla correspondiente</v>
      </c>
      <c r="N7" s="264"/>
      <c r="O7" s="264"/>
    </row>
    <row r="8" spans="1:12" s="202" customFormat="1" ht="12">
      <c r="A8" s="200"/>
      <c r="B8" s="201"/>
      <c r="D8" s="203"/>
      <c r="E8" s="203"/>
      <c r="F8" s="203"/>
      <c r="G8" s="204"/>
      <c r="H8" s="205"/>
      <c r="J8" s="206">
        <f>IF('Baseline emission inventory'!Y143&gt;0,('Baseline emission inventory'!Y143-'Plan emission inventory in 2020'!Y143)/'Baseline emission inventory'!Y143,0)</f>
        <v>0.305893133932778</v>
      </c>
      <c r="L8" s="206">
        <f>IF(AND('Baseline emission inventory'!C8&gt;0,'Plan emission inventory in 2020'!C8&gt;0,'Baseline emission inventory'!Y143&gt;0),('Baseline emission inventory'!Y143/'Baseline emission inventory'!C8-'Plan emission inventory in 2020'!Y143/'Plan emission inventory in 2020'!C8)/('Baseline emission inventory'!Y143/'Baseline emission inventory'!C8),0)</f>
        <v>0.4484831032911689</v>
      </c>
    </row>
    <row r="9" spans="1:8" ht="33.75" customHeight="1">
      <c r="A9" s="127"/>
      <c r="B9" s="136"/>
      <c r="C9" s="137"/>
      <c r="D9" s="138"/>
      <c r="E9" s="138"/>
      <c r="F9" s="138"/>
      <c r="G9" s="139"/>
      <c r="H9" s="140"/>
    </row>
    <row r="10" spans="1:14" s="178" customFormat="1" ht="36">
      <c r="A10" s="111" t="s">
        <v>1312</v>
      </c>
      <c r="B10" s="100" t="str">
        <f>Translation!A40</f>
        <v>Visión a largo plazo de su autoridad local (por favor incluya las áreas prioritarias, las principales tendencias y desafíos)</v>
      </c>
      <c r="C10" s="175"/>
      <c r="D10" s="176"/>
      <c r="E10" s="175"/>
      <c r="F10" s="176"/>
      <c r="G10" s="175"/>
      <c r="H10" s="177"/>
      <c r="I10" s="177"/>
      <c r="J10" s="177"/>
      <c r="K10" s="177"/>
      <c r="L10" s="177"/>
      <c r="M10" s="177"/>
      <c r="N10" s="177"/>
    </row>
    <row r="11" spans="2:18" ht="137.25" customHeight="1">
      <c r="B11" s="268" t="s">
        <v>1717</v>
      </c>
      <c r="C11" s="260"/>
      <c r="D11" s="260"/>
      <c r="E11" s="260"/>
      <c r="F11" s="260"/>
      <c r="G11" s="260"/>
      <c r="H11" s="260"/>
      <c r="I11" s="260"/>
      <c r="J11" s="260"/>
      <c r="K11" s="260"/>
      <c r="L11" s="260"/>
      <c r="M11" s="260"/>
      <c r="N11" s="260"/>
      <c r="O11" s="260"/>
      <c r="P11" s="260"/>
      <c r="Q11" s="260"/>
      <c r="R11" s="261"/>
    </row>
    <row r="12" spans="2:9" ht="13.5" customHeight="1">
      <c r="B12" s="160"/>
      <c r="C12" s="160"/>
      <c r="D12" s="160"/>
      <c r="E12" s="160"/>
      <c r="F12" s="160"/>
      <c r="G12" s="160"/>
      <c r="H12" s="160"/>
      <c r="I12" s="160"/>
    </row>
    <row r="13" spans="1:14" s="178" customFormat="1" ht="36">
      <c r="A13" s="111" t="s">
        <v>1318</v>
      </c>
      <c r="B13" s="100" t="str">
        <f>Translation!A41</f>
        <v>ASPECTOS ORGANIZATIVOS Y FINANCIEROS</v>
      </c>
      <c r="C13" s="177"/>
      <c r="D13" s="177"/>
      <c r="E13" s="177"/>
      <c r="F13" s="177"/>
      <c r="G13" s="177"/>
      <c r="H13" s="177"/>
      <c r="I13" s="177"/>
      <c r="J13" s="177"/>
      <c r="K13" s="177"/>
      <c r="L13" s="177"/>
      <c r="M13" s="177"/>
      <c r="N13" s="177"/>
    </row>
    <row r="14" spans="1:18" ht="158.25" customHeight="1">
      <c r="A14" s="143"/>
      <c r="B14" s="250" t="str">
        <f>Translation!A42</f>
        <v>Estructuras de coordinación y de organización creado / asignado</v>
      </c>
      <c r="C14" s="251"/>
      <c r="D14" s="345" t="s">
        <v>1721</v>
      </c>
      <c r="E14" s="346"/>
      <c r="F14" s="346"/>
      <c r="G14" s="346"/>
      <c r="H14" s="346"/>
      <c r="I14" s="346"/>
      <c r="J14" s="346"/>
      <c r="K14" s="346"/>
      <c r="L14" s="346"/>
      <c r="M14" s="346"/>
      <c r="N14" s="346"/>
      <c r="O14" s="346"/>
      <c r="P14" s="346"/>
      <c r="Q14" s="346"/>
      <c r="R14" s="347"/>
    </row>
    <row r="15" spans="1:18" ht="165" customHeight="1">
      <c r="A15" s="143"/>
      <c r="B15" s="250" t="str">
        <f>Translation!A43</f>
        <v>La capacidad del personal asignado</v>
      </c>
      <c r="C15" s="251"/>
      <c r="D15" s="345" t="s">
        <v>1718</v>
      </c>
      <c r="E15" s="346"/>
      <c r="F15" s="346"/>
      <c r="G15" s="346"/>
      <c r="H15" s="346"/>
      <c r="I15" s="346"/>
      <c r="J15" s="346"/>
      <c r="K15" s="346"/>
      <c r="L15" s="346"/>
      <c r="M15" s="346"/>
      <c r="N15" s="346"/>
      <c r="O15" s="346"/>
      <c r="P15" s="346"/>
      <c r="Q15" s="346"/>
      <c r="R15" s="347"/>
    </row>
    <row r="16" spans="1:18" ht="60.75" customHeight="1">
      <c r="A16" s="143"/>
      <c r="B16" s="250" t="str">
        <f>Translation!A44</f>
        <v>Participación de los interesados ??y los ciudadanos</v>
      </c>
      <c r="C16" s="251"/>
      <c r="D16" s="256" t="s">
        <v>1719</v>
      </c>
      <c r="E16" s="257"/>
      <c r="F16" s="257"/>
      <c r="G16" s="257"/>
      <c r="H16" s="257"/>
      <c r="I16" s="257"/>
      <c r="J16" s="257"/>
      <c r="K16" s="257"/>
      <c r="L16" s="257"/>
      <c r="M16" s="257"/>
      <c r="N16" s="257"/>
      <c r="O16" s="257"/>
      <c r="P16" s="257"/>
      <c r="Q16" s="257"/>
      <c r="R16" s="258"/>
    </row>
    <row r="17" spans="1:18" ht="60.75" customHeight="1">
      <c r="A17" s="143"/>
      <c r="B17" s="250" t="str">
        <f>Translation!A45</f>
        <v>Presupuesto total estimado</v>
      </c>
      <c r="C17" s="251"/>
      <c r="D17" s="259">
        <v>3669696152</v>
      </c>
      <c r="E17" s="260"/>
      <c r="F17" s="260"/>
      <c r="G17" s="260"/>
      <c r="H17" s="260"/>
      <c r="I17" s="260"/>
      <c r="J17" s="260"/>
      <c r="K17" s="260"/>
      <c r="L17" s="260"/>
      <c r="M17" s="260"/>
      <c r="N17" s="260"/>
      <c r="O17" s="260"/>
      <c r="P17" s="260"/>
      <c r="Q17" s="260"/>
      <c r="R17" s="261"/>
    </row>
    <row r="18" spans="1:18" ht="101.25" customHeight="1">
      <c r="A18" s="143"/>
      <c r="B18" s="250" t="str">
        <f>Translation!A46</f>
        <v>fuentes de financiación previstas para las inversiones dentro de su plan de acción</v>
      </c>
      <c r="C18" s="251"/>
      <c r="D18" s="345" t="s">
        <v>1720</v>
      </c>
      <c r="E18" s="346"/>
      <c r="F18" s="346"/>
      <c r="G18" s="346"/>
      <c r="H18" s="346"/>
      <c r="I18" s="346"/>
      <c r="J18" s="346"/>
      <c r="K18" s="346"/>
      <c r="L18" s="346"/>
      <c r="M18" s="346"/>
      <c r="N18" s="346"/>
      <c r="O18" s="346"/>
      <c r="P18" s="346"/>
      <c r="Q18" s="346"/>
      <c r="R18" s="347"/>
    </row>
    <row r="19" spans="1:18" ht="123" customHeight="1">
      <c r="A19" s="143"/>
      <c r="B19" s="250" t="str">
        <f>Translation!A47</f>
        <v>Planificación de las medidas de control y seguimiento</v>
      </c>
      <c r="C19" s="251"/>
      <c r="D19" s="345" t="s">
        <v>1722</v>
      </c>
      <c r="E19" s="346"/>
      <c r="F19" s="346"/>
      <c r="G19" s="346"/>
      <c r="H19" s="346"/>
      <c r="I19" s="346"/>
      <c r="J19" s="346"/>
      <c r="K19" s="346"/>
      <c r="L19" s="346"/>
      <c r="M19" s="346"/>
      <c r="N19" s="346"/>
      <c r="O19" s="346"/>
      <c r="P19" s="346"/>
      <c r="Q19" s="346"/>
      <c r="R19" s="347"/>
    </row>
    <row r="20" spans="1:9" ht="23.25" customHeight="1">
      <c r="A20" s="143"/>
      <c r="B20" s="160"/>
      <c r="C20" s="160"/>
      <c r="D20" s="160"/>
      <c r="E20" s="160"/>
      <c r="F20" s="160"/>
      <c r="G20" s="160"/>
      <c r="H20" s="160"/>
      <c r="I20" s="160"/>
    </row>
    <row r="21" spans="1:18" ht="23.25">
      <c r="A21" s="143"/>
      <c r="B21" s="252" t="str">
        <f>Translation!A48</f>
        <v>Ir a la siguiente hoja dedicada a su inventario de emisiones de referencia</v>
      </c>
      <c r="C21" s="253"/>
      <c r="D21" s="253"/>
      <c r="E21" s="253"/>
      <c r="F21" s="253"/>
      <c r="G21" s="253"/>
      <c r="H21" s="253"/>
      <c r="I21" s="253"/>
      <c r="J21" s="253"/>
      <c r="K21" s="253"/>
      <c r="L21" s="253"/>
      <c r="M21" s="253"/>
      <c r="N21" s="253"/>
      <c r="O21" s="253"/>
      <c r="P21" s="253"/>
      <c r="Q21" s="253"/>
      <c r="R21" s="253"/>
    </row>
    <row r="22" spans="1:9" ht="13.5" customHeight="1">
      <c r="A22" s="143"/>
      <c r="B22" s="160"/>
      <c r="C22" s="160"/>
      <c r="D22" s="160"/>
      <c r="E22" s="160"/>
      <c r="F22" s="160"/>
      <c r="G22" s="160"/>
      <c r="H22" s="160"/>
      <c r="I22" s="160"/>
    </row>
    <row r="23" spans="2:18" s="21" customFormat="1" ht="12.75" customHeight="1">
      <c r="B23" s="254"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23" s="254"/>
      <c r="D23" s="254"/>
      <c r="E23" s="254"/>
      <c r="F23" s="254"/>
      <c r="G23" s="254"/>
      <c r="H23" s="254"/>
      <c r="I23" s="254"/>
      <c r="J23" s="254"/>
      <c r="K23" s="254"/>
      <c r="L23" s="254"/>
      <c r="M23" s="254"/>
      <c r="N23" s="254"/>
      <c r="O23" s="254"/>
      <c r="P23" s="254"/>
      <c r="Q23" s="254"/>
      <c r="R23" s="254"/>
    </row>
    <row r="24" spans="2:18" s="21" customFormat="1" ht="12.75" customHeight="1">
      <c r="B24" s="254"/>
      <c r="C24" s="254"/>
      <c r="D24" s="254"/>
      <c r="E24" s="254"/>
      <c r="F24" s="254"/>
      <c r="G24" s="254"/>
      <c r="H24" s="254"/>
      <c r="I24" s="254"/>
      <c r="J24" s="254"/>
      <c r="K24" s="254"/>
      <c r="L24" s="254"/>
      <c r="M24" s="254"/>
      <c r="N24" s="254"/>
      <c r="O24" s="254"/>
      <c r="P24" s="254"/>
      <c r="Q24" s="254"/>
      <c r="R24" s="254"/>
    </row>
    <row r="25" spans="2:18" s="21" customFormat="1" ht="12.75" customHeight="1">
      <c r="B25" s="254"/>
      <c r="C25" s="254"/>
      <c r="D25" s="254"/>
      <c r="E25" s="254"/>
      <c r="F25" s="254"/>
      <c r="G25" s="254"/>
      <c r="H25" s="254"/>
      <c r="I25" s="254"/>
      <c r="J25" s="254"/>
      <c r="K25" s="254"/>
      <c r="L25" s="254"/>
      <c r="M25" s="254"/>
      <c r="N25" s="254"/>
      <c r="O25" s="254"/>
      <c r="P25" s="254"/>
      <c r="Q25" s="254"/>
      <c r="R25" s="254"/>
    </row>
    <row r="27" spans="2:15" s="161" customFormat="1" ht="15.75">
      <c r="B27" s="255"/>
      <c r="C27" s="255"/>
      <c r="D27" s="255"/>
      <c r="E27" s="255"/>
      <c r="F27" s="255"/>
      <c r="G27" s="255"/>
      <c r="H27" s="255"/>
      <c r="I27" s="255"/>
      <c r="J27" s="255"/>
      <c r="K27" s="255"/>
      <c r="L27" s="255"/>
      <c r="M27" s="255"/>
      <c r="N27" s="255"/>
      <c r="O27" s="255"/>
    </row>
  </sheetData>
  <sheetProtection/>
  <mergeCells count="22">
    <mergeCell ref="B15:C15"/>
    <mergeCell ref="D15:R15"/>
    <mergeCell ref="P5:R5"/>
    <mergeCell ref="B11:R11"/>
    <mergeCell ref="B14:C14"/>
    <mergeCell ref="D14:R14"/>
    <mergeCell ref="A1:R1"/>
    <mergeCell ref="B17:C17"/>
    <mergeCell ref="D17:R17"/>
    <mergeCell ref="B18:C18"/>
    <mergeCell ref="D18:R18"/>
    <mergeCell ref="D16:R16"/>
    <mergeCell ref="A3:I3"/>
    <mergeCell ref="A4:R4"/>
    <mergeCell ref="M7:O7"/>
    <mergeCell ref="B7:I7"/>
    <mergeCell ref="B16:C16"/>
    <mergeCell ref="B21:R21"/>
    <mergeCell ref="B23:R25"/>
    <mergeCell ref="B27:O27"/>
    <mergeCell ref="B19:C19"/>
    <mergeCell ref="D19:R19"/>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53"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A31">
      <selection activeCell="F12" sqref="F12"/>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0" t="str">
        <f>Translation!$A$31</f>
        <v>Plan Insular de Acción de Energía Sostenible  (ISEAP)</v>
      </c>
      <c r="B1" s="240"/>
      <c r="C1" s="240"/>
      <c r="D1" s="240"/>
      <c r="E1" s="240"/>
      <c r="F1" s="240"/>
      <c r="G1" s="240"/>
      <c r="H1" s="240"/>
      <c r="I1" s="240"/>
      <c r="J1" s="240"/>
      <c r="K1" s="240"/>
      <c r="L1" s="240"/>
      <c r="M1" s="240"/>
      <c r="N1" s="240"/>
      <c r="O1" s="240"/>
      <c r="P1" s="240"/>
      <c r="Q1" s="240"/>
      <c r="R1" s="240"/>
      <c r="S1" s="240"/>
      <c r="T1" s="240"/>
      <c r="U1" s="240"/>
    </row>
    <row r="2" spans="1:21" s="21" customFormat="1" ht="28.5" customHeight="1">
      <c r="A2" s="77"/>
      <c r="B2" s="207" t="s">
        <v>204</v>
      </c>
      <c r="C2" s="77"/>
      <c r="D2" s="77"/>
      <c r="E2" s="77"/>
      <c r="F2" s="80"/>
      <c r="G2" s="80"/>
      <c r="H2" s="81"/>
      <c r="I2" s="78" t="str">
        <f>Translation!$A$10</f>
        <v>Isla</v>
      </c>
      <c r="J2" s="79" t="str">
        <f>'Start here'!$B$5</f>
        <v>Tenerife</v>
      </c>
      <c r="K2" s="81"/>
      <c r="L2" s="81"/>
      <c r="M2" s="81"/>
      <c r="N2" s="81"/>
      <c r="O2" s="81"/>
      <c r="P2" s="81"/>
      <c r="Q2" s="81"/>
      <c r="R2" s="149"/>
      <c r="S2" s="151"/>
      <c r="T2" s="78" t="str">
        <f>Translation!$A$51</f>
        <v>Inventario del año</v>
      </c>
      <c r="U2" s="150">
        <f>'Start here'!$B$6</f>
        <v>2005</v>
      </c>
    </row>
    <row r="3" spans="1:20" ht="28.5" customHeight="1">
      <c r="A3" s="115"/>
      <c r="D3" s="115"/>
      <c r="E3" s="115"/>
      <c r="F3" s="115"/>
      <c r="G3" s="115"/>
      <c r="H3" s="115"/>
      <c r="I3" s="115"/>
      <c r="J3" s="117"/>
      <c r="K3" s="117"/>
      <c r="T3" s="27"/>
    </row>
    <row r="4" spans="1:30" ht="46.5" customHeight="1">
      <c r="A4" s="263" t="str">
        <f>Translation!A49</f>
        <v>INVENTARIO DE EMISIONES DE REFERENCIA</v>
      </c>
      <c r="B4" s="263"/>
      <c r="C4" s="263"/>
      <c r="D4" s="263"/>
      <c r="E4" s="263"/>
      <c r="F4" s="263"/>
      <c r="G4" s="263"/>
      <c r="H4" s="263"/>
      <c r="I4" s="263"/>
      <c r="J4" s="263"/>
      <c r="K4" s="263"/>
      <c r="L4" s="263"/>
      <c r="M4" s="263"/>
      <c r="N4" s="263"/>
      <c r="O4" s="263"/>
      <c r="P4" s="263"/>
      <c r="Q4" s="263"/>
      <c r="R4" s="263"/>
      <c r="S4" s="263"/>
      <c r="T4" s="263"/>
      <c r="U4" s="263"/>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67" t="str">
        <f>Translation!$A$53</f>
        <v>Los campos obligatorios</v>
      </c>
      <c r="T6" s="267"/>
      <c r="U6" s="267"/>
    </row>
    <row r="7" spans="1:12" s="125" customFormat="1" ht="36">
      <c r="A7" s="123" t="s">
        <v>1308</v>
      </c>
      <c r="B7" s="124" t="str">
        <f>Translation!A50</f>
        <v>DATOS GENERALES</v>
      </c>
      <c r="L7" s="126"/>
    </row>
    <row r="8" spans="1:7" ht="21">
      <c r="A8" s="127"/>
      <c r="B8" s="129" t="str">
        <f>Translation!A52</f>
        <v>Número de habitantes</v>
      </c>
      <c r="C8" s="287">
        <v>839057</v>
      </c>
      <c r="D8" s="288"/>
      <c r="E8" s="152" t="str">
        <f>"("&amp;U2&amp;")"</f>
        <v>(2005)</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289" t="str">
        <f>'Start here'!F7</f>
        <v>Los factores de emisión del IPCC</v>
      </c>
      <c r="D10" s="289"/>
      <c r="E10" s="289"/>
      <c r="F10" s="289"/>
      <c r="G10" s="289"/>
      <c r="H10" s="289"/>
      <c r="I10" s="289"/>
      <c r="J10" s="289"/>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1312</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69" t="str">
        <f>Translation!A56</f>
        <v>La demanda del sector</v>
      </c>
      <c r="C14" s="276" t="str">
        <f>Translation!A94</f>
        <v>ENERGÍA PARA EL USO FINAL</v>
      </c>
      <c r="D14" s="277"/>
      <c r="E14" s="277"/>
      <c r="F14" s="277"/>
      <c r="G14" s="277"/>
      <c r="H14" s="277"/>
      <c r="I14" s="277"/>
      <c r="J14" s="277"/>
      <c r="K14" s="277"/>
      <c r="L14" s="277"/>
      <c r="M14" s="277"/>
      <c r="N14" s="277"/>
      <c r="O14" s="277"/>
      <c r="P14" s="277"/>
      <c r="Q14" s="277"/>
      <c r="R14" s="277"/>
      <c r="S14" s="277"/>
      <c r="T14" s="277"/>
      <c r="U14" s="278"/>
    </row>
    <row r="15" spans="2:21" s="51" customFormat="1" ht="18" customHeight="1">
      <c r="B15" s="270"/>
      <c r="C15" s="276" t="str">
        <f>Translation!A95</f>
        <v>Servicios centralizados de energía</v>
      </c>
      <c r="D15" s="277"/>
      <c r="E15" s="277"/>
      <c r="F15" s="278"/>
      <c r="G15" s="276" t="str">
        <f>Translation!A99</f>
        <v>Los combustibles fósiles</v>
      </c>
      <c r="H15" s="277"/>
      <c r="I15" s="277"/>
      <c r="J15" s="277"/>
      <c r="K15" s="277"/>
      <c r="L15" s="277"/>
      <c r="M15" s="278"/>
      <c r="N15" s="276" t="str">
        <f>Translation!A106</f>
        <v>Fuentes de energía renovables (excluyendo electricidad y calor vendidos a redes públicas)</v>
      </c>
      <c r="O15" s="277"/>
      <c r="P15" s="277"/>
      <c r="Q15" s="277"/>
      <c r="R15" s="277"/>
      <c r="S15" s="277"/>
      <c r="T15" s="278"/>
      <c r="U15" s="269"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70"/>
    </row>
    <row r="17" spans="1:21" s="21" customFormat="1" ht="15.75">
      <c r="A17" s="22"/>
      <c r="B17" s="66" t="str">
        <f>Translation!A60</f>
        <v>RESIDENCIAL</v>
      </c>
      <c r="C17" s="231">
        <f>SUM(C18:C26)</f>
        <v>844859.138</v>
      </c>
      <c r="D17" s="231">
        <f>SUM(D18:D26)</f>
        <v>0</v>
      </c>
      <c r="E17" s="231">
        <f>SUM(E18:E26)</f>
        <v>0</v>
      </c>
      <c r="F17" s="64">
        <f aca="true" t="shared" si="0" ref="F17:F51">SUM(C17:E17)</f>
        <v>844859.138</v>
      </c>
      <c r="G17" s="231">
        <f aca="true" t="shared" si="1" ref="G17:L17">SUM(G18:G26)</f>
        <v>0</v>
      </c>
      <c r="H17" s="231">
        <f t="shared" si="1"/>
        <v>1258.682236435958</v>
      </c>
      <c r="I17" s="231">
        <f t="shared" si="1"/>
        <v>0</v>
      </c>
      <c r="J17" s="231">
        <f t="shared" si="1"/>
        <v>508186.0124186046</v>
      </c>
      <c r="K17" s="231">
        <f t="shared" si="1"/>
        <v>0</v>
      </c>
      <c r="L17" s="231">
        <f t="shared" si="1"/>
        <v>0</v>
      </c>
      <c r="M17" s="64">
        <f aca="true" t="shared" si="2" ref="M17:M51">SUM(G17:L17)</f>
        <v>509444.6946550405</v>
      </c>
      <c r="N17" s="231">
        <f aca="true" t="shared" si="3" ref="N17:S17">SUM(N18:N26)</f>
        <v>0</v>
      </c>
      <c r="O17" s="231">
        <f t="shared" si="3"/>
        <v>0</v>
      </c>
      <c r="P17" s="231">
        <f t="shared" si="3"/>
        <v>4844.813953488373</v>
      </c>
      <c r="Q17" s="231">
        <f t="shared" si="3"/>
        <v>0</v>
      </c>
      <c r="R17" s="231">
        <f t="shared" si="3"/>
        <v>0</v>
      </c>
      <c r="S17" s="231">
        <f t="shared" si="3"/>
        <v>0</v>
      </c>
      <c r="T17" s="64">
        <f>SUM(N17:S17)</f>
        <v>4844.813953488373</v>
      </c>
      <c r="U17" s="64">
        <f>F17+M17+T17</f>
        <v>1359148.646608529</v>
      </c>
    </row>
    <row r="18" spans="1:21" s="21" customFormat="1" ht="15.75">
      <c r="A18" s="22"/>
      <c r="B18" s="181" t="str">
        <f>Translation!A61</f>
        <v>Agua caliente</v>
      </c>
      <c r="C18" s="153">
        <v>116590.561044</v>
      </c>
      <c r="D18" s="153"/>
      <c r="E18" s="153"/>
      <c r="F18" s="64">
        <f t="shared" si="0"/>
        <v>116590.561044</v>
      </c>
      <c r="G18" s="153">
        <v>0</v>
      </c>
      <c r="H18" s="153">
        <v>0</v>
      </c>
      <c r="I18" s="153">
        <v>0</v>
      </c>
      <c r="J18" s="153">
        <v>258904.8898529509</v>
      </c>
      <c r="K18" s="153">
        <v>0</v>
      </c>
      <c r="L18" s="153">
        <v>0</v>
      </c>
      <c r="M18" s="64">
        <f t="shared" si="2"/>
        <v>258904.8898529509</v>
      </c>
      <c r="N18" s="153">
        <v>0</v>
      </c>
      <c r="O18" s="153">
        <v>0</v>
      </c>
      <c r="P18" s="153">
        <v>4844.813953488373</v>
      </c>
      <c r="Q18" s="153">
        <v>0</v>
      </c>
      <c r="R18" s="153">
        <v>0</v>
      </c>
      <c r="S18" s="153">
        <v>0</v>
      </c>
      <c r="T18" s="64">
        <f aca="true" t="shared" si="4" ref="T18:T51">SUM(N18:S18)</f>
        <v>4844.813953488373</v>
      </c>
      <c r="U18" s="64">
        <f aca="true" t="shared" si="5" ref="U18:U51">F18+M18+T18</f>
        <v>380340.2648504393</v>
      </c>
    </row>
    <row r="19" spans="1:21" s="21" customFormat="1" ht="15.75">
      <c r="A19" s="22"/>
      <c r="B19" s="181" t="str">
        <f>Translation!A62</f>
        <v>Calefacción y refrigeración</v>
      </c>
      <c r="C19" s="153">
        <v>28725.210692</v>
      </c>
      <c r="D19" s="153"/>
      <c r="E19" s="153"/>
      <c r="F19" s="64">
        <f t="shared" si="0"/>
        <v>28725.210692</v>
      </c>
      <c r="G19" s="153">
        <v>0</v>
      </c>
      <c r="H19" s="153">
        <v>1258.682236435958</v>
      </c>
      <c r="I19" s="153">
        <v>0</v>
      </c>
      <c r="J19" s="153">
        <v>6387.456164135302</v>
      </c>
      <c r="K19" s="153">
        <v>0</v>
      </c>
      <c r="L19" s="153">
        <v>0</v>
      </c>
      <c r="M19" s="64">
        <f t="shared" si="2"/>
        <v>7646.13840057126</v>
      </c>
      <c r="N19" s="153">
        <v>0</v>
      </c>
      <c r="O19" s="153">
        <v>0</v>
      </c>
      <c r="P19" s="153">
        <v>0</v>
      </c>
      <c r="Q19" s="153">
        <v>0</v>
      </c>
      <c r="R19" s="153">
        <v>0</v>
      </c>
      <c r="S19" s="153">
        <v>0</v>
      </c>
      <c r="T19" s="64">
        <f t="shared" si="4"/>
        <v>0</v>
      </c>
      <c r="U19" s="64">
        <f t="shared" si="5"/>
        <v>36371.34909257126</v>
      </c>
    </row>
    <row r="20" spans="1:21" s="21" customFormat="1" ht="15.75">
      <c r="A20" s="22"/>
      <c r="B20" s="181" t="str">
        <f>Translation!A63</f>
        <v>Iluminación</v>
      </c>
      <c r="C20" s="153">
        <v>126728.8707</v>
      </c>
      <c r="D20" s="153"/>
      <c r="E20" s="153"/>
      <c r="F20" s="64">
        <f t="shared" si="0"/>
        <v>126728.8707</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126728.8707</v>
      </c>
    </row>
    <row r="21" spans="1:21" s="21" customFormat="1" ht="15.75">
      <c r="A21" s="22"/>
      <c r="B21" s="181" t="str">
        <f>Translation!A64</f>
        <v>Cocina</v>
      </c>
      <c r="C21" s="153">
        <v>184179.292084</v>
      </c>
      <c r="D21" s="153"/>
      <c r="E21" s="153"/>
      <c r="F21" s="64">
        <f t="shared" si="0"/>
        <v>184179.292084</v>
      </c>
      <c r="G21" s="153">
        <v>0</v>
      </c>
      <c r="H21" s="153">
        <v>0</v>
      </c>
      <c r="I21" s="153">
        <v>0</v>
      </c>
      <c r="J21" s="153">
        <v>242893.66640151842</v>
      </c>
      <c r="K21" s="153">
        <v>0</v>
      </c>
      <c r="L21" s="153">
        <v>0</v>
      </c>
      <c r="M21" s="64">
        <f t="shared" si="2"/>
        <v>242893.66640151842</v>
      </c>
      <c r="N21" s="153">
        <v>0</v>
      </c>
      <c r="O21" s="153">
        <v>0</v>
      </c>
      <c r="P21" s="153">
        <v>0</v>
      </c>
      <c r="Q21" s="153">
        <v>0</v>
      </c>
      <c r="R21" s="153">
        <v>0</v>
      </c>
      <c r="S21" s="153">
        <v>0</v>
      </c>
      <c r="T21" s="64">
        <f t="shared" si="4"/>
        <v>0</v>
      </c>
      <c r="U21" s="64">
        <f t="shared" si="5"/>
        <v>427072.9584855184</v>
      </c>
    </row>
    <row r="22" spans="1:21" s="21" customFormat="1" ht="15.75">
      <c r="A22" s="22"/>
      <c r="B22" s="181" t="str">
        <f>Translation!A65</f>
        <v>Refrigerador y congelador</v>
      </c>
      <c r="C22" s="153">
        <v>211214.7845</v>
      </c>
      <c r="D22" s="153"/>
      <c r="E22" s="153"/>
      <c r="F22" s="64">
        <f t="shared" si="0"/>
        <v>211214.7845</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211214.7845</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130953.16639</v>
      </c>
      <c r="D25" s="153"/>
      <c r="E25" s="153"/>
      <c r="F25" s="64">
        <f t="shared" si="0"/>
        <v>130953.16639</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130953.16639</v>
      </c>
    </row>
    <row r="26" spans="1:21" s="21" customFormat="1" ht="15.75">
      <c r="A26" s="22"/>
      <c r="B26" s="181" t="str">
        <f>Translation!A69</f>
        <v>Otros aparatos eléctricos</v>
      </c>
      <c r="C26" s="153">
        <v>46467.252590000004</v>
      </c>
      <c r="D26" s="153"/>
      <c r="E26" s="153"/>
      <c r="F26" s="64">
        <f t="shared" si="0"/>
        <v>46467.252590000004</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46467.252590000004</v>
      </c>
    </row>
    <row r="27" spans="1:21" s="21" customFormat="1" ht="15.75">
      <c r="A27" s="22"/>
      <c r="B27" s="66" t="str">
        <f>Translation!A70</f>
        <v>SECTOR PRIMARIO</v>
      </c>
      <c r="C27" s="231">
        <f>SUM(C28:C29)</f>
        <v>96602.90400000001</v>
      </c>
      <c r="D27" s="231">
        <f>SUM(D28:D29)</f>
        <v>0</v>
      </c>
      <c r="E27" s="231">
        <f>SUM(E28:E29)</f>
        <v>0</v>
      </c>
      <c r="F27" s="64">
        <f t="shared" si="0"/>
        <v>96602.90400000001</v>
      </c>
      <c r="G27" s="231">
        <f aca="true" t="shared" si="6" ref="G27:L27">SUM(G28:G29)</f>
        <v>235.58705539858252</v>
      </c>
      <c r="H27" s="231">
        <f t="shared" si="6"/>
        <v>18943.08791338293</v>
      </c>
      <c r="I27" s="231">
        <f t="shared" si="6"/>
        <v>302.19839330326454</v>
      </c>
      <c r="J27" s="231">
        <f t="shared" si="6"/>
        <v>0</v>
      </c>
      <c r="K27" s="231">
        <f t="shared" si="6"/>
        <v>0</v>
      </c>
      <c r="L27" s="231">
        <f t="shared" si="6"/>
        <v>0</v>
      </c>
      <c r="M27" s="64">
        <f t="shared" si="2"/>
        <v>19480.873362084778</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116083.77736208479</v>
      </c>
    </row>
    <row r="28" spans="1:21" s="21" customFormat="1" ht="15.75">
      <c r="A28" s="22"/>
      <c r="B28" s="182" t="str">
        <f>Translation!A71</f>
        <v>Agricultura, silvicultura y pesca</v>
      </c>
      <c r="C28" s="153">
        <v>93649.732</v>
      </c>
      <c r="D28" s="153"/>
      <c r="E28" s="153"/>
      <c r="F28" s="64">
        <f t="shared" si="0"/>
        <v>93649.732</v>
      </c>
      <c r="G28" s="153">
        <v>235.58705539858252</v>
      </c>
      <c r="H28" s="153">
        <v>18943.08791338293</v>
      </c>
      <c r="I28" s="153">
        <v>302.19839330326454</v>
      </c>
      <c r="J28" s="153">
        <v>0</v>
      </c>
      <c r="K28" s="153">
        <v>0</v>
      </c>
      <c r="L28" s="153">
        <v>0</v>
      </c>
      <c r="M28" s="64">
        <f t="shared" si="2"/>
        <v>19480.873362084778</v>
      </c>
      <c r="N28" s="153"/>
      <c r="O28" s="153"/>
      <c r="P28" s="153"/>
      <c r="Q28" s="153"/>
      <c r="R28" s="153"/>
      <c r="S28" s="153"/>
      <c r="T28" s="64">
        <f t="shared" si="4"/>
        <v>0</v>
      </c>
      <c r="U28" s="64">
        <f t="shared" si="5"/>
        <v>113130.60536208478</v>
      </c>
    </row>
    <row r="29" spans="1:21" s="21" customFormat="1" ht="15.75">
      <c r="A29" s="22"/>
      <c r="B29" s="182" t="str">
        <f>Translation!A72</f>
        <v>Minas y canteras</v>
      </c>
      <c r="C29" s="153">
        <v>2953.172</v>
      </c>
      <c r="D29" s="153"/>
      <c r="E29" s="153"/>
      <c r="F29" s="64">
        <f t="shared" si="0"/>
        <v>2953.172</v>
      </c>
      <c r="G29" s="153">
        <v>0</v>
      </c>
      <c r="H29" s="153">
        <v>0</v>
      </c>
      <c r="I29" s="153">
        <v>0</v>
      </c>
      <c r="J29" s="153">
        <v>0</v>
      </c>
      <c r="K29" s="153">
        <v>0</v>
      </c>
      <c r="L29" s="153">
        <v>0</v>
      </c>
      <c r="M29" s="64">
        <f t="shared" si="2"/>
        <v>0</v>
      </c>
      <c r="N29" s="153"/>
      <c r="O29" s="153"/>
      <c r="P29" s="153"/>
      <c r="Q29" s="153"/>
      <c r="R29" s="153"/>
      <c r="S29" s="153"/>
      <c r="T29" s="64">
        <f t="shared" si="4"/>
        <v>0</v>
      </c>
      <c r="U29" s="64">
        <f t="shared" si="5"/>
        <v>2953.172</v>
      </c>
    </row>
    <row r="30" spans="1:21" s="21" customFormat="1" ht="15.75">
      <c r="A30" s="22"/>
      <c r="B30" s="61" t="str">
        <f>Translation!A73</f>
        <v>SECTOR SECUNDARIO</v>
      </c>
      <c r="C30" s="231">
        <f>SUM(C31:C33)</f>
        <v>433595.797</v>
      </c>
      <c r="D30" s="231">
        <f>SUM(D31:D33)</f>
        <v>0</v>
      </c>
      <c r="E30" s="231">
        <f>SUM(E31:E33)</f>
        <v>0</v>
      </c>
      <c r="F30" s="64">
        <f t="shared" si="0"/>
        <v>433595.797</v>
      </c>
      <c r="G30" s="231">
        <f aca="true" t="shared" si="8" ref="G30:L30">SUM(G31:G33)</f>
        <v>141257.99841699007</v>
      </c>
      <c r="H30" s="231">
        <f t="shared" si="8"/>
        <v>546592.7057102304</v>
      </c>
      <c r="I30" s="231">
        <f t="shared" si="8"/>
        <v>1235.7755726151354</v>
      </c>
      <c r="J30" s="231">
        <f t="shared" si="8"/>
        <v>0</v>
      </c>
      <c r="K30" s="231">
        <f t="shared" si="8"/>
        <v>0</v>
      </c>
      <c r="L30" s="231">
        <f t="shared" si="8"/>
        <v>0</v>
      </c>
      <c r="M30" s="64">
        <f t="shared" si="2"/>
        <v>689086.4796998355</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1122682.2766998354</v>
      </c>
    </row>
    <row r="31" spans="1:21" s="21" customFormat="1" ht="15.75">
      <c r="A31" s="22"/>
      <c r="B31" s="182" t="str">
        <f>Translation!A74</f>
        <v>Fabricación</v>
      </c>
      <c r="C31" s="153">
        <v>269784.642</v>
      </c>
      <c r="D31" s="153"/>
      <c r="E31" s="153"/>
      <c r="F31" s="64">
        <f t="shared" si="0"/>
        <v>269784.642</v>
      </c>
      <c r="G31" s="153">
        <v>101135.71067449302</v>
      </c>
      <c r="H31" s="153">
        <v>311270.0206659802</v>
      </c>
      <c r="I31" s="153">
        <v>658.3607854106835</v>
      </c>
      <c r="J31" s="153">
        <v>0</v>
      </c>
      <c r="K31" s="153">
        <v>0</v>
      </c>
      <c r="L31" s="153">
        <v>0</v>
      </c>
      <c r="M31" s="64">
        <f t="shared" si="2"/>
        <v>413064.09212588385</v>
      </c>
      <c r="N31" s="153"/>
      <c r="O31" s="153"/>
      <c r="P31" s="153"/>
      <c r="Q31" s="153"/>
      <c r="R31" s="153"/>
      <c r="S31" s="153"/>
      <c r="T31" s="64">
        <f t="shared" si="4"/>
        <v>0</v>
      </c>
      <c r="U31" s="64">
        <f t="shared" si="5"/>
        <v>682848.7341258838</v>
      </c>
    </row>
    <row r="32" spans="1:21" s="21" customFormat="1" ht="30">
      <c r="A32" s="22"/>
      <c r="B32" s="182" t="str">
        <f>Translation!A75</f>
        <v>Agua potable, alcantarillado, gestión de residuos y descontaminación</v>
      </c>
      <c r="C32" s="153">
        <v>110200</v>
      </c>
      <c r="D32" s="153"/>
      <c r="E32" s="153"/>
      <c r="F32" s="64">
        <f t="shared" si="0"/>
        <v>110200</v>
      </c>
      <c r="G32" s="153">
        <v>0</v>
      </c>
      <c r="H32" s="153">
        <v>3101.910975639543</v>
      </c>
      <c r="I32" s="153">
        <v>0</v>
      </c>
      <c r="J32" s="153">
        <v>0</v>
      </c>
      <c r="K32" s="153">
        <v>0</v>
      </c>
      <c r="L32" s="153">
        <v>0</v>
      </c>
      <c r="M32" s="64">
        <f t="shared" si="2"/>
        <v>3101.910975639543</v>
      </c>
      <c r="N32" s="153"/>
      <c r="O32" s="153"/>
      <c r="P32" s="153"/>
      <c r="Q32" s="153"/>
      <c r="R32" s="153"/>
      <c r="S32" s="153"/>
      <c r="T32" s="64">
        <f t="shared" si="4"/>
        <v>0</v>
      </c>
      <c r="U32" s="64">
        <f t="shared" si="5"/>
        <v>113301.91097563955</v>
      </c>
    </row>
    <row r="33" spans="1:21" s="21" customFormat="1" ht="15.75">
      <c r="A33" s="22"/>
      <c r="B33" s="182" t="str">
        <f>Translation!A76</f>
        <v>Construcción</v>
      </c>
      <c r="C33" s="153">
        <v>53611.155</v>
      </c>
      <c r="D33" s="153"/>
      <c r="E33" s="153"/>
      <c r="F33" s="64">
        <f t="shared" si="0"/>
        <v>53611.155</v>
      </c>
      <c r="G33" s="153">
        <v>40122.28774249705</v>
      </c>
      <c r="H33" s="153">
        <v>232220.77406861068</v>
      </c>
      <c r="I33" s="153">
        <v>577.414787204452</v>
      </c>
      <c r="J33" s="153">
        <v>0</v>
      </c>
      <c r="K33" s="153">
        <v>0</v>
      </c>
      <c r="L33" s="153">
        <v>0</v>
      </c>
      <c r="M33" s="64">
        <f t="shared" si="2"/>
        <v>272920.4765983122</v>
      </c>
      <c r="N33" s="153"/>
      <c r="O33" s="153"/>
      <c r="P33" s="153"/>
      <c r="Q33" s="153"/>
      <c r="R33" s="153"/>
      <c r="S33" s="153"/>
      <c r="T33" s="64">
        <f t="shared" si="4"/>
        <v>0</v>
      </c>
      <c r="U33" s="64">
        <f t="shared" si="5"/>
        <v>326531.6315983122</v>
      </c>
    </row>
    <row r="34" spans="1:21" s="21" customFormat="1" ht="15.75">
      <c r="A34" s="22"/>
      <c r="B34" s="61" t="str">
        <f>Translation!A77</f>
        <v>SECTOR TERCIARIO</v>
      </c>
      <c r="C34" s="231">
        <f>SUM(C35:C42)</f>
        <v>1689457.259</v>
      </c>
      <c r="D34" s="231">
        <f>SUM(D35:D42)</f>
        <v>0</v>
      </c>
      <c r="E34" s="231">
        <f>SUM(E35:E42)</f>
        <v>0</v>
      </c>
      <c r="F34" s="64">
        <f t="shared" si="0"/>
        <v>1689457.259</v>
      </c>
      <c r="G34" s="231">
        <f aca="true" t="shared" si="10" ref="G34:L34">SUM(G35:G42)</f>
        <v>6560.193388791297</v>
      </c>
      <c r="H34" s="231">
        <f t="shared" si="10"/>
        <v>151926.12319412595</v>
      </c>
      <c r="I34" s="231">
        <f t="shared" si="10"/>
        <v>1570.3523652008926</v>
      </c>
      <c r="J34" s="231">
        <f t="shared" si="10"/>
        <v>142394.68605813954</v>
      </c>
      <c r="K34" s="231">
        <f t="shared" si="10"/>
        <v>0</v>
      </c>
      <c r="L34" s="231">
        <f t="shared" si="10"/>
        <v>0</v>
      </c>
      <c r="M34" s="64">
        <f t="shared" si="2"/>
        <v>302451.35500625765</v>
      </c>
      <c r="N34" s="231">
        <f aca="true" t="shared" si="11" ref="N34:S34">SUM(N35:N42)</f>
        <v>0</v>
      </c>
      <c r="O34" s="231">
        <f t="shared" si="11"/>
        <v>0</v>
      </c>
      <c r="P34" s="231">
        <f t="shared" si="11"/>
        <v>19379.255813953492</v>
      </c>
      <c r="Q34" s="231">
        <f t="shared" si="11"/>
        <v>0</v>
      </c>
      <c r="R34" s="231">
        <f t="shared" si="11"/>
        <v>0</v>
      </c>
      <c r="S34" s="231">
        <f t="shared" si="11"/>
        <v>0</v>
      </c>
      <c r="T34" s="64">
        <f t="shared" si="4"/>
        <v>19379.255813953492</v>
      </c>
      <c r="U34" s="64">
        <f t="shared" si="5"/>
        <v>2011287.869820211</v>
      </c>
    </row>
    <row r="35" spans="1:21" s="21" customFormat="1" ht="30">
      <c r="A35" s="22"/>
      <c r="B35" s="182" t="str">
        <f>Translation!A78</f>
        <v>Comercio al por mayor y al por menor, reparación de vehículos de motor y motocicletas</v>
      </c>
      <c r="C35" s="153">
        <v>588291.727</v>
      </c>
      <c r="D35" s="153"/>
      <c r="E35" s="153"/>
      <c r="F35" s="64">
        <f t="shared" si="0"/>
        <v>588291.727</v>
      </c>
      <c r="G35" s="153">
        <v>0</v>
      </c>
      <c r="H35" s="153">
        <v>0</v>
      </c>
      <c r="I35" s="153">
        <v>0</v>
      </c>
      <c r="J35" s="153">
        <v>0</v>
      </c>
      <c r="K35" s="153">
        <v>0</v>
      </c>
      <c r="L35" s="153">
        <v>0</v>
      </c>
      <c r="M35" s="64">
        <f t="shared" si="2"/>
        <v>0</v>
      </c>
      <c r="N35" s="153">
        <v>0</v>
      </c>
      <c r="O35" s="153">
        <v>0</v>
      </c>
      <c r="P35" s="153">
        <v>0</v>
      </c>
      <c r="Q35" s="153">
        <v>0</v>
      </c>
      <c r="R35" s="153">
        <v>0</v>
      </c>
      <c r="S35" s="153">
        <v>0</v>
      </c>
      <c r="T35" s="64">
        <f t="shared" si="4"/>
        <v>0</v>
      </c>
      <c r="U35" s="64">
        <f t="shared" si="5"/>
        <v>588291.727</v>
      </c>
    </row>
    <row r="36" spans="1:21" s="21" customFormat="1" ht="15.75">
      <c r="A36" s="22"/>
      <c r="B36" s="182" t="str">
        <f>Translation!A79</f>
        <v>Alojamiento y la comida las actividades de servicio</v>
      </c>
      <c r="C36" s="153">
        <v>461909.83</v>
      </c>
      <c r="D36" s="153"/>
      <c r="E36" s="153"/>
      <c r="F36" s="64">
        <f t="shared" si="0"/>
        <v>461909.83</v>
      </c>
      <c r="G36" s="153">
        <v>0</v>
      </c>
      <c r="H36" s="153">
        <v>0</v>
      </c>
      <c r="I36" s="153">
        <v>0</v>
      </c>
      <c r="J36" s="153">
        <v>142394.68605813954</v>
      </c>
      <c r="K36" s="153">
        <v>0</v>
      </c>
      <c r="L36" s="153">
        <v>0</v>
      </c>
      <c r="M36" s="64">
        <f t="shared" si="2"/>
        <v>142394.68605813954</v>
      </c>
      <c r="N36" s="153">
        <v>0</v>
      </c>
      <c r="O36" s="153">
        <v>0</v>
      </c>
      <c r="P36" s="153">
        <v>19379.255813953492</v>
      </c>
      <c r="Q36" s="153">
        <v>0</v>
      </c>
      <c r="R36" s="153">
        <v>0</v>
      </c>
      <c r="S36" s="153">
        <v>0</v>
      </c>
      <c r="T36" s="64">
        <f t="shared" si="4"/>
        <v>19379.255813953492</v>
      </c>
      <c r="U36" s="64">
        <f t="shared" si="5"/>
        <v>623683.771872093</v>
      </c>
    </row>
    <row r="37" spans="1:21" s="21" customFormat="1" ht="15.75">
      <c r="A37" s="22"/>
      <c r="B37" s="182" t="str">
        <f>Translation!A80</f>
        <v>La administración pública general y la seguridad social</v>
      </c>
      <c r="C37" s="153">
        <v>227536.79599999997</v>
      </c>
      <c r="D37" s="153"/>
      <c r="E37" s="153"/>
      <c r="F37" s="64">
        <f t="shared" si="0"/>
        <v>227536.79599999997</v>
      </c>
      <c r="G37" s="153">
        <v>0</v>
      </c>
      <c r="H37" s="153">
        <v>17489.18136794663</v>
      </c>
      <c r="I37" s="153">
        <v>291.4055935424337</v>
      </c>
      <c r="J37" s="153">
        <v>0</v>
      </c>
      <c r="K37" s="153">
        <v>0</v>
      </c>
      <c r="L37" s="153">
        <v>0</v>
      </c>
      <c r="M37" s="64">
        <f t="shared" si="2"/>
        <v>17780.58696148906</v>
      </c>
      <c r="N37" s="153">
        <v>0</v>
      </c>
      <c r="O37" s="153">
        <v>0</v>
      </c>
      <c r="P37" s="153">
        <v>0</v>
      </c>
      <c r="Q37" s="153">
        <v>0</v>
      </c>
      <c r="R37" s="153">
        <v>0</v>
      </c>
      <c r="S37" s="153">
        <v>0</v>
      </c>
      <c r="T37" s="64">
        <f t="shared" si="4"/>
        <v>0</v>
      </c>
      <c r="U37" s="64">
        <f t="shared" si="5"/>
        <v>245317.38296148903</v>
      </c>
    </row>
    <row r="38" spans="1:21" s="21" customFormat="1" ht="15.75">
      <c r="A38" s="22"/>
      <c r="B38" s="182" t="str">
        <f>Translation!A81</f>
        <v>Defensa, justicia, policía y bomberos</v>
      </c>
      <c r="C38" s="153">
        <v>0</v>
      </c>
      <c r="D38" s="153"/>
      <c r="E38" s="153"/>
      <c r="F38" s="64">
        <f t="shared" si="0"/>
        <v>0</v>
      </c>
      <c r="G38" s="153">
        <v>337.07071003181807</v>
      </c>
      <c r="H38" s="153">
        <v>0</v>
      </c>
      <c r="I38" s="153">
        <v>0</v>
      </c>
      <c r="J38" s="153">
        <v>0</v>
      </c>
      <c r="K38" s="153">
        <v>0</v>
      </c>
      <c r="L38" s="153">
        <v>0</v>
      </c>
      <c r="M38" s="64">
        <f t="shared" si="2"/>
        <v>337.07071003181807</v>
      </c>
      <c r="N38" s="153">
        <v>0</v>
      </c>
      <c r="O38" s="153">
        <v>0</v>
      </c>
      <c r="P38" s="153">
        <v>0</v>
      </c>
      <c r="Q38" s="153">
        <v>0</v>
      </c>
      <c r="R38" s="153">
        <v>0</v>
      </c>
      <c r="S38" s="153">
        <v>0</v>
      </c>
      <c r="T38" s="64">
        <f t="shared" si="4"/>
        <v>0</v>
      </c>
      <c r="U38" s="64">
        <f t="shared" si="5"/>
        <v>337.07071003181807</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259405.956</v>
      </c>
      <c r="D41" s="153"/>
      <c r="E41" s="153"/>
      <c r="F41" s="64">
        <f t="shared" si="0"/>
        <v>259405.956</v>
      </c>
      <c r="G41" s="153">
        <v>6223.12267875948</v>
      </c>
      <c r="H41" s="153">
        <v>134436.9418261793</v>
      </c>
      <c r="I41" s="153">
        <v>1278.9467716584588</v>
      </c>
      <c r="J41" s="153">
        <v>0</v>
      </c>
      <c r="K41" s="153">
        <v>0</v>
      </c>
      <c r="L41" s="153">
        <v>0</v>
      </c>
      <c r="M41" s="64">
        <f t="shared" si="2"/>
        <v>141939.01127659724</v>
      </c>
      <c r="N41" s="153">
        <v>0</v>
      </c>
      <c r="O41" s="153">
        <v>0</v>
      </c>
      <c r="P41" s="153">
        <v>0</v>
      </c>
      <c r="Q41" s="153">
        <v>0</v>
      </c>
      <c r="R41" s="153">
        <v>0</v>
      </c>
      <c r="S41" s="153">
        <v>0</v>
      </c>
      <c r="T41" s="64">
        <f t="shared" si="4"/>
        <v>0</v>
      </c>
      <c r="U41" s="64">
        <f t="shared" si="5"/>
        <v>401344.9672765973</v>
      </c>
    </row>
    <row r="42" spans="1:21" s="21" customFormat="1" ht="15.75">
      <c r="A42" s="22"/>
      <c r="B42" s="182" t="str">
        <f>Translation!A85</f>
        <v>De alumbrado público</v>
      </c>
      <c r="C42" s="153">
        <v>152312.95</v>
      </c>
      <c r="D42" s="153"/>
      <c r="E42" s="153"/>
      <c r="F42" s="64">
        <f t="shared" si="0"/>
        <v>152312.95</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152312.95</v>
      </c>
    </row>
    <row r="43" spans="1:21" s="21" customFormat="1" ht="15.75">
      <c r="A43" s="22"/>
      <c r="B43" s="61" t="str">
        <f>Translation!A86</f>
        <v>TRANSPORTES</v>
      </c>
      <c r="C43" s="231">
        <f>SUM(C44:C47)</f>
        <v>2721.234</v>
      </c>
      <c r="D43" s="231">
        <f>SUM(D44:D47)</f>
        <v>0</v>
      </c>
      <c r="E43" s="231">
        <f>SUM(E44:E47)</f>
        <v>0</v>
      </c>
      <c r="F43" s="64">
        <f t="shared" si="0"/>
        <v>2721.234</v>
      </c>
      <c r="G43" s="231">
        <f aca="true" t="shared" si="12" ref="G43:L43">SUM(G44:G47)</f>
        <v>0</v>
      </c>
      <c r="H43" s="231">
        <f t="shared" si="12"/>
        <v>2784248.7616418153</v>
      </c>
      <c r="I43" s="231">
        <f t="shared" si="12"/>
        <v>3317825.367276781</v>
      </c>
      <c r="J43" s="231">
        <f t="shared" si="12"/>
        <v>728.941976744186</v>
      </c>
      <c r="K43" s="231">
        <f t="shared" si="12"/>
        <v>0</v>
      </c>
      <c r="L43" s="231">
        <f t="shared" si="12"/>
        <v>0</v>
      </c>
      <c r="M43" s="64">
        <f t="shared" si="2"/>
        <v>6102803.070895339</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6105524.3048953395</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2721.234</v>
      </c>
      <c r="D44" s="153"/>
      <c r="E44" s="153"/>
      <c r="F44" s="64">
        <f t="shared" si="0"/>
        <v>2721.234</v>
      </c>
      <c r="G44" s="153">
        <v>0</v>
      </c>
      <c r="H44" s="153">
        <v>1207172.3985327166</v>
      </c>
      <c r="I44" s="153">
        <v>1144.0367746480729</v>
      </c>
      <c r="J44" s="153">
        <v>728.941976744186</v>
      </c>
      <c r="K44" s="153">
        <v>0</v>
      </c>
      <c r="L44" s="153">
        <v>0</v>
      </c>
      <c r="M44" s="64">
        <f t="shared" si="2"/>
        <v>1209045.377284109</v>
      </c>
      <c r="N44" s="153"/>
      <c r="O44" s="153"/>
      <c r="P44" s="153"/>
      <c r="Q44" s="153"/>
      <c r="R44" s="153"/>
      <c r="S44" s="153"/>
      <c r="T44" s="64">
        <f t="shared" si="4"/>
        <v>0</v>
      </c>
      <c r="U44" s="64">
        <f t="shared" si="5"/>
        <v>1211766.6112841088</v>
      </c>
    </row>
    <row r="45" spans="1:21" s="21" customFormat="1" ht="30">
      <c r="A45" s="22"/>
      <c r="B45" s="182" t="str">
        <f>Translation!A88</f>
        <v>Transporte de mercancías por carretera y servicios de mudanza</v>
      </c>
      <c r="C45" s="153"/>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c r="D47" s="153"/>
      <c r="E47" s="153"/>
      <c r="F47" s="64">
        <f t="shared" si="0"/>
        <v>0</v>
      </c>
      <c r="G47" s="153">
        <v>0</v>
      </c>
      <c r="H47" s="153">
        <v>1577076.3631090987</v>
      </c>
      <c r="I47" s="153">
        <v>3316681.330502133</v>
      </c>
      <c r="J47" s="153">
        <v>0</v>
      </c>
      <c r="K47" s="153">
        <v>0</v>
      </c>
      <c r="L47" s="153">
        <v>0</v>
      </c>
      <c r="M47" s="64">
        <f t="shared" si="2"/>
        <v>4893757.693611232</v>
      </c>
      <c r="N47" s="153"/>
      <c r="O47" s="153"/>
      <c r="P47" s="153"/>
      <c r="Q47" s="153"/>
      <c r="R47" s="153"/>
      <c r="S47" s="153"/>
      <c r="T47" s="64">
        <f t="shared" si="4"/>
        <v>0</v>
      </c>
      <c r="U47" s="64">
        <f t="shared" si="5"/>
        <v>4893757.693611232</v>
      </c>
    </row>
    <row r="48" spans="1:21" s="21" customFormat="1" ht="15.75">
      <c r="A48" s="22"/>
      <c r="B48" s="73" t="str">
        <f>Translation!A118</f>
        <v>TOTAL DE MERCADO INTERIOR</v>
      </c>
      <c r="C48" s="148">
        <f>C17+C27+C30+C34+C43</f>
        <v>3067236.3320000004</v>
      </c>
      <c r="D48" s="148">
        <f>D17+D27+D30+D34+D43</f>
        <v>0</v>
      </c>
      <c r="E48" s="148">
        <f>E17+E27+E30+E34+E43</f>
        <v>0</v>
      </c>
      <c r="F48" s="64">
        <f t="shared" si="0"/>
        <v>3067236.3320000004</v>
      </c>
      <c r="G48" s="65">
        <f aca="true" t="shared" si="14" ref="G48:L48">G17+G27+G30+G34+G43</f>
        <v>148053.77886117995</v>
      </c>
      <c r="H48" s="65">
        <f t="shared" si="14"/>
        <v>3502969.3606959907</v>
      </c>
      <c r="I48" s="65">
        <f t="shared" si="14"/>
        <v>3320933.6936079003</v>
      </c>
      <c r="J48" s="65">
        <f t="shared" si="14"/>
        <v>651309.6404534883</v>
      </c>
      <c r="K48" s="65">
        <f t="shared" si="14"/>
        <v>0</v>
      </c>
      <c r="L48" s="65">
        <f t="shared" si="14"/>
        <v>0</v>
      </c>
      <c r="M48" s="64">
        <f t="shared" si="2"/>
        <v>7623266.47361856</v>
      </c>
      <c r="N48" s="65">
        <f aca="true" t="shared" si="15" ref="N48:S48">N17+N27+N30+N34+N43</f>
        <v>0</v>
      </c>
      <c r="O48" s="65">
        <f t="shared" si="15"/>
        <v>0</v>
      </c>
      <c r="P48" s="65">
        <f t="shared" si="15"/>
        <v>24224.069767441866</v>
      </c>
      <c r="Q48" s="65">
        <f t="shared" si="15"/>
        <v>0</v>
      </c>
      <c r="R48" s="65">
        <f t="shared" si="15"/>
        <v>0</v>
      </c>
      <c r="S48" s="65">
        <f t="shared" si="15"/>
        <v>0</v>
      </c>
      <c r="T48" s="64">
        <f t="shared" si="4"/>
        <v>24224.069767441866</v>
      </c>
      <c r="U48" s="64">
        <f t="shared" si="5"/>
        <v>10714726.875386002</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3067236.3320000004</v>
      </c>
      <c r="D52" s="53">
        <f aca="true" t="shared" si="16" ref="D52:U52">SUM(D48:D51)</f>
        <v>0</v>
      </c>
      <c r="E52" s="53">
        <f t="shared" si="16"/>
        <v>0</v>
      </c>
      <c r="F52" s="53">
        <f t="shared" si="16"/>
        <v>3067236.3320000004</v>
      </c>
      <c r="G52" s="53">
        <f t="shared" si="16"/>
        <v>148053.77886117995</v>
      </c>
      <c r="H52" s="53">
        <f t="shared" si="16"/>
        <v>3502969.3606959907</v>
      </c>
      <c r="I52" s="53">
        <f t="shared" si="16"/>
        <v>3320933.6936079003</v>
      </c>
      <c r="J52" s="53">
        <f t="shared" si="16"/>
        <v>651309.6404534883</v>
      </c>
      <c r="K52" s="53">
        <f t="shared" si="16"/>
        <v>0</v>
      </c>
      <c r="L52" s="53">
        <f t="shared" si="16"/>
        <v>0</v>
      </c>
      <c r="M52" s="53">
        <f t="shared" si="16"/>
        <v>7623266.47361856</v>
      </c>
      <c r="N52" s="53">
        <f t="shared" si="16"/>
        <v>0</v>
      </c>
      <c r="O52" s="53">
        <f t="shared" si="16"/>
        <v>0</v>
      </c>
      <c r="P52" s="53">
        <f t="shared" si="16"/>
        <v>24224.069767441866</v>
      </c>
      <c r="Q52" s="53">
        <f t="shared" si="16"/>
        <v>0</v>
      </c>
      <c r="R52" s="53">
        <f t="shared" si="16"/>
        <v>0</v>
      </c>
      <c r="S52" s="53">
        <f t="shared" si="16"/>
        <v>0</v>
      </c>
      <c r="T52" s="53">
        <f t="shared" si="16"/>
        <v>24224.069767441866</v>
      </c>
      <c r="U52" s="53">
        <f t="shared" si="16"/>
        <v>10714726.875386002</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69" t="str">
        <f>Translation!A121</f>
        <v>PRODUCCIÓN DEL SECTOR</v>
      </c>
      <c r="C56" s="276" t="str">
        <f>Translation!A122</f>
        <v>FUENTE DE ENERGÍA</v>
      </c>
      <c r="D56" s="277"/>
      <c r="E56" s="277"/>
      <c r="F56" s="277"/>
      <c r="G56" s="277"/>
      <c r="H56" s="277"/>
      <c r="I56" s="277"/>
      <c r="J56" s="277"/>
      <c r="K56" s="277"/>
      <c r="L56" s="277"/>
      <c r="M56" s="277"/>
      <c r="N56" s="277"/>
      <c r="O56" s="277"/>
      <c r="P56" s="277"/>
      <c r="Q56" s="277"/>
      <c r="R56" s="277"/>
      <c r="S56" s="278"/>
      <c r="T56" s="276" t="str">
        <f>Translation!A139</f>
        <v>CONVERSIÓN DE ENERGÍA SECUNDARIA</v>
      </c>
      <c r="U56" s="277"/>
      <c r="V56" s="278"/>
      <c r="W56" s="284" t="str">
        <f>Translation!A130</f>
        <v>Los flujos de energía</v>
      </c>
      <c r="X56" s="285"/>
      <c r="Y56" s="285"/>
      <c r="Z56" s="285"/>
      <c r="AA56" s="285"/>
      <c r="AB56" s="286"/>
      <c r="AC56" s="296" t="str">
        <f>Translation!A119</f>
        <v>Total</v>
      </c>
      <c r="AD56" s="243" t="str">
        <f>Translation!A138</f>
        <v>Las pérdidas de distribución y para el autoconsumo</v>
      </c>
    </row>
    <row r="57" spans="2:30" s="51" customFormat="1" ht="18" customHeight="1">
      <c r="B57" s="270"/>
      <c r="C57" s="290" t="str">
        <f>Translation!A99</f>
        <v>Los combustibles fósiles</v>
      </c>
      <c r="D57" s="291"/>
      <c r="E57" s="291"/>
      <c r="F57" s="291"/>
      <c r="G57" s="291"/>
      <c r="H57" s="291"/>
      <c r="I57" s="292"/>
      <c r="J57" s="290" t="str">
        <f>Translation!A107</f>
        <v>Las fuentes renovables de energía (de los sistemas conectados a redes públicas)</v>
      </c>
      <c r="K57" s="291"/>
      <c r="L57" s="291"/>
      <c r="M57" s="291"/>
      <c r="N57" s="291"/>
      <c r="O57" s="291"/>
      <c r="P57" s="291"/>
      <c r="Q57" s="291"/>
      <c r="R57" s="292"/>
      <c r="S57" s="243" t="str">
        <f>Translation!A117</f>
        <v>Total parcial</v>
      </c>
      <c r="T57" s="274" t="str">
        <f>Translation!A140</f>
        <v>Electricidad conversión al frío</v>
      </c>
      <c r="U57" s="274" t="str">
        <f>Translation!A141</f>
        <v>Conversión de calor a frío</v>
      </c>
      <c r="V57" s="243" t="str">
        <f>Translation!A117</f>
        <v>Total parcial</v>
      </c>
      <c r="W57" s="298" t="str">
        <f>Translation!A131</f>
        <v>Almacenamiento</v>
      </c>
      <c r="X57" s="299"/>
      <c r="Y57" s="297" t="str">
        <f>Translation!A134</f>
        <v>Conexión externa</v>
      </c>
      <c r="Z57" s="297"/>
      <c r="AA57" s="269" t="str">
        <f>Translation!A137</f>
        <v>Reexportación y el consumo externo</v>
      </c>
      <c r="AB57" s="243" t="str">
        <f>Translation!A117</f>
        <v>Total parcial</v>
      </c>
      <c r="AC57" s="296"/>
      <c r="AD57" s="243"/>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43"/>
      <c r="T58" s="275"/>
      <c r="U58" s="275"/>
      <c r="V58" s="243"/>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70"/>
      <c r="AB58" s="243"/>
      <c r="AC58" s="296"/>
      <c r="AD58" s="243"/>
    </row>
    <row r="59" spans="2:30" s="51" customFormat="1" ht="15.75">
      <c r="B59" s="183" t="str">
        <f>Translation!A124</f>
        <v>Electricidad</v>
      </c>
      <c r="C59" s="232">
        <v>2374351</v>
      </c>
      <c r="D59" s="232">
        <v>858310</v>
      </c>
      <c r="E59" s="232">
        <v>0</v>
      </c>
      <c r="F59" s="232">
        <v>0</v>
      </c>
      <c r="G59" s="232">
        <v>0</v>
      </c>
      <c r="H59" s="232">
        <v>0</v>
      </c>
      <c r="I59" s="59">
        <f>SUM(C59:H59)</f>
        <v>3232661</v>
      </c>
      <c r="J59" s="232">
        <v>0</v>
      </c>
      <c r="K59" s="232">
        <v>77530</v>
      </c>
      <c r="L59" s="232">
        <v>42.568</v>
      </c>
      <c r="M59" s="232">
        <v>0</v>
      </c>
      <c r="N59" s="232">
        <v>0</v>
      </c>
      <c r="O59" s="232">
        <v>0</v>
      </c>
      <c r="P59" s="232">
        <v>0</v>
      </c>
      <c r="Q59" s="232">
        <v>313440</v>
      </c>
      <c r="R59" s="59">
        <f>SUM(J59:Q59)</f>
        <v>391012.56799999997</v>
      </c>
      <c r="S59" s="59">
        <f>I59+R59</f>
        <v>3623673.568</v>
      </c>
      <c r="T59" s="232"/>
      <c r="U59" s="232"/>
      <c r="V59" s="59">
        <f>-T59</f>
        <v>0</v>
      </c>
      <c r="W59" s="232"/>
      <c r="X59" s="232"/>
      <c r="Y59" s="232"/>
      <c r="Z59" s="232"/>
      <c r="AA59" s="184">
        <f>$C$49+$C$50+$C$51</f>
        <v>0</v>
      </c>
      <c r="AB59" s="59">
        <f>-SUM(W59)+SUM(X59:Y59)-SUM(Z59:AA59)</f>
        <v>0</v>
      </c>
      <c r="AC59" s="64">
        <f>S59+V59+AB59</f>
        <v>3623673.568</v>
      </c>
      <c r="AD59" s="185">
        <f>AC59-C48</f>
        <v>556437.2359999996</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2374351</v>
      </c>
      <c r="D62" s="53">
        <f t="shared" si="17"/>
        <v>858310</v>
      </c>
      <c r="E62" s="53">
        <f t="shared" si="17"/>
        <v>0</v>
      </c>
      <c r="F62" s="53">
        <f t="shared" si="17"/>
        <v>0</v>
      </c>
      <c r="G62" s="53">
        <f t="shared" si="17"/>
        <v>0</v>
      </c>
      <c r="H62" s="53">
        <f t="shared" si="17"/>
        <v>0</v>
      </c>
      <c r="I62" s="53">
        <f t="shared" si="17"/>
        <v>3232661</v>
      </c>
      <c r="J62" s="53">
        <f t="shared" si="17"/>
        <v>0</v>
      </c>
      <c r="K62" s="53">
        <f t="shared" si="17"/>
        <v>77530</v>
      </c>
      <c r="L62" s="53">
        <f t="shared" si="17"/>
        <v>42.568</v>
      </c>
      <c r="M62" s="53">
        <f t="shared" si="17"/>
        <v>0</v>
      </c>
      <c r="N62" s="53">
        <f t="shared" si="17"/>
        <v>0</v>
      </c>
      <c r="O62" s="53">
        <f t="shared" si="17"/>
        <v>0</v>
      </c>
      <c r="P62" s="53">
        <f t="shared" si="17"/>
        <v>0</v>
      </c>
      <c r="Q62" s="53">
        <f t="shared" si="17"/>
        <v>313440</v>
      </c>
      <c r="R62" s="53">
        <f t="shared" si="17"/>
        <v>391012.56799999997</v>
      </c>
      <c r="S62" s="53">
        <f t="shared" si="17"/>
        <v>3623673.568</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3623673.568</v>
      </c>
      <c r="AD62" s="53">
        <f t="shared" si="17"/>
        <v>556437.2359999996</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69" t="str">
        <f>Translation!A121</f>
        <v>PRODUCCIÓN DEL SECTOR</v>
      </c>
      <c r="C66" s="293" t="str">
        <f>Translation!A143</f>
        <v>Fuente de energía primaria</v>
      </c>
      <c r="D66" s="294"/>
      <c r="E66" s="294"/>
      <c r="F66" s="294"/>
      <c r="G66" s="294"/>
      <c r="H66" s="294"/>
      <c r="I66" s="294"/>
      <c r="J66" s="294"/>
      <c r="K66" s="294"/>
      <c r="L66" s="294"/>
      <c r="M66" s="294"/>
      <c r="N66" s="294"/>
      <c r="O66" s="294"/>
      <c r="P66" s="294"/>
      <c r="Q66" s="294"/>
      <c r="R66" s="294"/>
      <c r="S66" s="295"/>
      <c r="T66" s="309"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70"/>
      <c r="C67" s="293" t="str">
        <f>Translation!A99</f>
        <v>Los combustibles fósiles</v>
      </c>
      <c r="D67" s="294"/>
      <c r="E67" s="294"/>
      <c r="F67" s="294"/>
      <c r="G67" s="294"/>
      <c r="H67" s="294"/>
      <c r="I67" s="295"/>
      <c r="J67" s="293" t="str">
        <f>Translation!A108</f>
        <v>Fuentes de energía renovables</v>
      </c>
      <c r="K67" s="294"/>
      <c r="L67" s="294"/>
      <c r="M67" s="294"/>
      <c r="N67" s="294"/>
      <c r="O67" s="294"/>
      <c r="P67" s="294"/>
      <c r="Q67" s="294"/>
      <c r="R67" s="295"/>
      <c r="S67" s="300" t="str">
        <f>Translation!A119</f>
        <v>Total</v>
      </c>
      <c r="T67" s="310"/>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300"/>
      <c r="T68" s="311"/>
      <c r="U68" s="57"/>
      <c r="V68" s="57"/>
      <c r="W68" s="68"/>
      <c r="X68" s="57"/>
      <c r="Y68" s="57"/>
      <c r="Z68" s="57"/>
      <c r="AA68" s="57"/>
      <c r="AB68" s="57"/>
      <c r="AC68" s="57"/>
      <c r="AD68" s="57"/>
      <c r="AE68" s="57"/>
    </row>
    <row r="69" spans="2:31" s="51" customFormat="1" ht="15.75">
      <c r="B69" s="183" t="str">
        <f>Translation!A124</f>
        <v>Electricidad</v>
      </c>
      <c r="C69" s="232">
        <v>6461090.2325581405</v>
      </c>
      <c r="D69" s="232">
        <v>3363894.4186046515</v>
      </c>
      <c r="E69" s="232">
        <v>0</v>
      </c>
      <c r="F69" s="232">
        <v>0</v>
      </c>
      <c r="G69" s="232">
        <v>0</v>
      </c>
      <c r="H69" s="232">
        <v>0</v>
      </c>
      <c r="I69" s="59">
        <f>SUM(C69:H69)</f>
        <v>9824984.651162792</v>
      </c>
      <c r="J69" s="75">
        <f>J59</f>
        <v>0</v>
      </c>
      <c r="K69" s="75">
        <f aca="true" t="shared" si="18" ref="K69:P69">K59</f>
        <v>77530</v>
      </c>
      <c r="L69" s="75">
        <f t="shared" si="18"/>
        <v>42.568</v>
      </c>
      <c r="M69" s="75">
        <f t="shared" si="18"/>
        <v>0</v>
      </c>
      <c r="N69" s="75">
        <f t="shared" si="18"/>
        <v>0</v>
      </c>
      <c r="O69" s="232"/>
      <c r="P69" s="75">
        <f t="shared" si="18"/>
        <v>0</v>
      </c>
      <c r="Q69" s="75"/>
      <c r="R69" s="59">
        <f>SUM(J69:Q69)</f>
        <v>77572.568</v>
      </c>
      <c r="S69" s="59">
        <f>I69+R69</f>
        <v>9902557.219162792</v>
      </c>
      <c r="T69" s="71">
        <f>S69-AC59+AB59</f>
        <v>6278883.651162792</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6461090.2325581405</v>
      </c>
      <c r="D72" s="53">
        <f t="shared" si="20"/>
        <v>3363894.4186046515</v>
      </c>
      <c r="E72" s="53">
        <f t="shared" si="20"/>
        <v>0</v>
      </c>
      <c r="F72" s="53">
        <f t="shared" si="20"/>
        <v>0</v>
      </c>
      <c r="G72" s="53">
        <f t="shared" si="20"/>
        <v>0</v>
      </c>
      <c r="H72" s="53">
        <f t="shared" si="20"/>
        <v>0</v>
      </c>
      <c r="I72" s="53">
        <f t="shared" si="20"/>
        <v>9824984.651162792</v>
      </c>
      <c r="J72" s="53">
        <f t="shared" si="20"/>
        <v>0</v>
      </c>
      <c r="K72" s="53">
        <f t="shared" si="20"/>
        <v>77530</v>
      </c>
      <c r="L72" s="53">
        <f t="shared" si="20"/>
        <v>42.568</v>
      </c>
      <c r="M72" s="53">
        <f t="shared" si="20"/>
        <v>0</v>
      </c>
      <c r="N72" s="53">
        <f t="shared" si="20"/>
        <v>0</v>
      </c>
      <c r="O72" s="53">
        <f t="shared" si="20"/>
        <v>0</v>
      </c>
      <c r="P72" s="53">
        <f t="shared" si="20"/>
        <v>0</v>
      </c>
      <c r="Q72" s="53">
        <f t="shared" si="20"/>
        <v>0</v>
      </c>
      <c r="R72" s="53">
        <f t="shared" si="20"/>
        <v>77572.568</v>
      </c>
      <c r="S72" s="53">
        <f t="shared" si="20"/>
        <v>9902557.219162792</v>
      </c>
      <c r="T72" s="71">
        <f>S72-AC62+AB62</f>
        <v>6278883.651162792</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271" t="str">
        <f>Translation!A123</f>
        <v>Productos energéticos</v>
      </c>
      <c r="C76" s="276" t="str">
        <f>Translation!A143</f>
        <v>Fuente de energía primaria</v>
      </c>
      <c r="D76" s="277"/>
      <c r="E76" s="277"/>
      <c r="F76" s="277"/>
      <c r="G76" s="277"/>
      <c r="H76" s="277"/>
      <c r="I76" s="277"/>
      <c r="J76" s="277"/>
      <c r="K76" s="277"/>
      <c r="L76" s="277"/>
      <c r="M76" s="277"/>
      <c r="N76" s="277"/>
      <c r="O76" s="277"/>
      <c r="P76" s="277"/>
      <c r="Q76" s="277"/>
      <c r="R76" s="277"/>
      <c r="S76" s="277"/>
      <c r="T76" s="277"/>
      <c r="U76" s="277"/>
      <c r="V76" s="277"/>
      <c r="W76" s="277"/>
      <c r="X76" s="277"/>
      <c r="Y76" s="278"/>
    </row>
    <row r="77" spans="2:25" s="51" customFormat="1" ht="15" customHeight="1">
      <c r="B77" s="272"/>
      <c r="C77" s="276" t="str">
        <f>Translation!A99</f>
        <v>Los combustibles fósiles</v>
      </c>
      <c r="D77" s="277"/>
      <c r="E77" s="277"/>
      <c r="F77" s="277"/>
      <c r="G77" s="277"/>
      <c r="H77" s="277"/>
      <c r="I77" s="278"/>
      <c r="J77" s="276" t="str">
        <f>Translation!A108</f>
        <v>Fuentes de energía renovables</v>
      </c>
      <c r="K77" s="277"/>
      <c r="L77" s="277"/>
      <c r="M77" s="277"/>
      <c r="N77" s="277"/>
      <c r="O77" s="277"/>
      <c r="P77" s="277"/>
      <c r="Q77" s="277"/>
      <c r="R77" s="278"/>
      <c r="S77" s="284" t="str">
        <f>Translation!A124</f>
        <v>Electricidad</v>
      </c>
      <c r="T77" s="285"/>
      <c r="U77" s="285"/>
      <c r="V77" s="286"/>
      <c r="W77" s="70" t="str">
        <f>Translation!A125</f>
        <v>Calor</v>
      </c>
      <c r="X77" s="70" t="str">
        <f>Translation!A126</f>
        <v>Frío</v>
      </c>
      <c r="Y77" s="269" t="str">
        <f>Translation!A119</f>
        <v>Total</v>
      </c>
    </row>
    <row r="78" spans="2:25" s="51" customFormat="1" ht="46.5" customHeight="1">
      <c r="B78" s="273"/>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70"/>
    </row>
    <row r="79" spans="2:25" s="51" customFormat="1" ht="15.75">
      <c r="B79" s="107" t="str">
        <f>Translation!A119</f>
        <v>Total</v>
      </c>
      <c r="C79" s="184">
        <f aca="true" t="shared" si="21" ref="C79:H79">G48+C72</f>
        <v>6609144.0114193205</v>
      </c>
      <c r="D79" s="184">
        <f t="shared" si="21"/>
        <v>6866863.779300642</v>
      </c>
      <c r="E79" s="184">
        <f t="shared" si="21"/>
        <v>3320933.6936079003</v>
      </c>
      <c r="F79" s="184">
        <f t="shared" si="21"/>
        <v>651309.6404534883</v>
      </c>
      <c r="G79" s="184">
        <f t="shared" si="21"/>
        <v>0</v>
      </c>
      <c r="H79" s="184">
        <f t="shared" si="21"/>
        <v>0</v>
      </c>
      <c r="I79" s="53">
        <f>SUM(C79:H79)</f>
        <v>17448251.12478135</v>
      </c>
      <c r="J79" s="184">
        <f aca="true" t="shared" si="22" ref="J79:O79">N48+J72</f>
        <v>0</v>
      </c>
      <c r="K79" s="184">
        <f t="shared" si="22"/>
        <v>77530</v>
      </c>
      <c r="L79" s="184">
        <f t="shared" si="22"/>
        <v>24266.637767441865</v>
      </c>
      <c r="M79" s="184">
        <f t="shared" si="22"/>
        <v>0</v>
      </c>
      <c r="N79" s="184">
        <f t="shared" si="22"/>
        <v>0</v>
      </c>
      <c r="O79" s="184">
        <f t="shared" si="22"/>
        <v>0</v>
      </c>
      <c r="P79" s="184">
        <f>P72</f>
        <v>0</v>
      </c>
      <c r="Q79" s="184">
        <f>Q72</f>
        <v>0</v>
      </c>
      <c r="R79" s="53">
        <f>SUM(J79:Q79)</f>
        <v>101796.63776744186</v>
      </c>
      <c r="S79" s="184">
        <f>Y62</f>
        <v>0</v>
      </c>
      <c r="T79" s="184">
        <f>Z62</f>
        <v>0</v>
      </c>
      <c r="U79" s="184">
        <f>$C$49+$C$50+$C$51</f>
        <v>0</v>
      </c>
      <c r="V79" s="53">
        <f>S79-T79-U79</f>
        <v>0</v>
      </c>
      <c r="W79" s="184">
        <f>$D$49+$D$50+$D$51</f>
        <v>0</v>
      </c>
      <c r="X79" s="184">
        <f>$E$49+$E$50+$E$51</f>
        <v>0</v>
      </c>
      <c r="Y79" s="53">
        <f>I79+R79+V79-W79-X79</f>
        <v>17550047.762548793</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69" t="str">
        <f>Translation!A121</f>
        <v>PRODUCCIÓN DEL SECTOR</v>
      </c>
      <c r="C83" s="293" t="str">
        <f>Translation!A143</f>
        <v>Fuente de energía primaria</v>
      </c>
      <c r="D83" s="294"/>
      <c r="E83" s="294"/>
      <c r="F83" s="294"/>
      <c r="G83" s="294"/>
      <c r="H83" s="294"/>
      <c r="I83" s="294"/>
      <c r="J83" s="294"/>
      <c r="K83" s="294"/>
      <c r="L83" s="294"/>
      <c r="M83" s="294"/>
      <c r="N83" s="294"/>
      <c r="O83" s="294"/>
      <c r="P83" s="294"/>
      <c r="Q83" s="294"/>
      <c r="R83" s="294"/>
      <c r="S83" s="295"/>
      <c r="T83" s="68"/>
      <c r="V83" s="57"/>
      <c r="W83" s="57"/>
      <c r="X83" s="68"/>
      <c r="Y83" s="57"/>
      <c r="Z83" s="57"/>
      <c r="AA83" s="57"/>
      <c r="AB83" s="57"/>
      <c r="AC83" s="57"/>
      <c r="AD83" s="57"/>
      <c r="AE83" s="57"/>
      <c r="AF83" s="57"/>
    </row>
    <row r="84" spans="2:32" s="51" customFormat="1" ht="15" customHeight="1">
      <c r="B84" s="270"/>
      <c r="C84" s="293" t="str">
        <f>Translation!A99</f>
        <v>Los combustibles fósiles</v>
      </c>
      <c r="D84" s="294"/>
      <c r="E84" s="294"/>
      <c r="F84" s="294"/>
      <c r="G84" s="294"/>
      <c r="H84" s="294"/>
      <c r="I84" s="295"/>
      <c r="J84" s="293" t="str">
        <f>Translation!A108</f>
        <v>Fuentes de energía renovables</v>
      </c>
      <c r="K84" s="294"/>
      <c r="L84" s="294"/>
      <c r="M84" s="294"/>
      <c r="N84" s="294"/>
      <c r="O84" s="294"/>
      <c r="P84" s="294"/>
      <c r="Q84" s="294"/>
      <c r="R84" s="295"/>
      <c r="S84" s="300"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300"/>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0.36748457528659567</v>
      </c>
      <c r="D86" s="186">
        <f t="shared" si="23"/>
        <v>0.25515366809759393</v>
      </c>
      <c r="E86" s="186" t="str">
        <f t="shared" si="23"/>
        <v>-</v>
      </c>
      <c r="F86" s="186" t="str">
        <f t="shared" si="23"/>
        <v>-</v>
      </c>
      <c r="G86" s="186" t="str">
        <f t="shared" si="23"/>
        <v>-</v>
      </c>
      <c r="H86" s="186" t="str">
        <f t="shared" si="23"/>
        <v>-</v>
      </c>
      <c r="I86" s="67">
        <f t="shared" si="23"/>
        <v>0.3290245343658031</v>
      </c>
      <c r="J86" s="186" t="str">
        <f t="shared" si="23"/>
        <v>-</v>
      </c>
      <c r="K86" s="186">
        <f t="shared" si="23"/>
        <v>1</v>
      </c>
      <c r="L86" s="186">
        <f t="shared" si="23"/>
        <v>1</v>
      </c>
      <c r="M86" s="186" t="str">
        <f t="shared" si="23"/>
        <v>-</v>
      </c>
      <c r="N86" s="186" t="str">
        <f t="shared" si="23"/>
        <v>-</v>
      </c>
      <c r="O86" s="186" t="str">
        <f t="shared" si="23"/>
        <v>-</v>
      </c>
      <c r="P86" s="186" t="str">
        <f t="shared" si="23"/>
        <v>-</v>
      </c>
      <c r="Q86" s="186" t="s">
        <v>975</v>
      </c>
      <c r="R86" s="67">
        <f aca="true" t="shared" si="24" ref="R86:S88">IF(R69&gt;0,R59/R69,"-")</f>
        <v>5.040603631943704</v>
      </c>
      <c r="S86" s="67">
        <f t="shared" si="24"/>
        <v>0.3659331107915943</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975</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975</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1318</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274" t="str">
        <f>Translation!A56</f>
        <v>La demanda del sector</v>
      </c>
      <c r="C92" s="279" t="str">
        <f>Translation!A94</f>
        <v>ENERGÍA PARA EL USO FINAL</v>
      </c>
      <c r="D92" s="280"/>
      <c r="E92" s="280"/>
      <c r="F92" s="280"/>
      <c r="G92" s="280"/>
      <c r="H92" s="280"/>
      <c r="I92" s="280"/>
      <c r="J92" s="280"/>
      <c r="K92" s="280"/>
      <c r="L92" s="280"/>
      <c r="M92" s="280"/>
      <c r="N92" s="280"/>
      <c r="O92" s="280"/>
      <c r="P92" s="280"/>
      <c r="Q92" s="280"/>
      <c r="R92" s="280"/>
      <c r="S92" s="280"/>
      <c r="T92" s="280"/>
      <c r="U92" s="281"/>
    </row>
    <row r="93" spans="2:21" s="51" customFormat="1" ht="18" customHeight="1">
      <c r="B93" s="275"/>
      <c r="C93" s="279" t="str">
        <f>Translation!A95</f>
        <v>Servicios centralizados de energía</v>
      </c>
      <c r="D93" s="280"/>
      <c r="E93" s="280"/>
      <c r="F93" s="281"/>
      <c r="G93" s="279" t="str">
        <f>Translation!A99</f>
        <v>Los combustibles fósiles</v>
      </c>
      <c r="H93" s="280"/>
      <c r="I93" s="280"/>
      <c r="J93" s="280"/>
      <c r="K93" s="280"/>
      <c r="L93" s="280"/>
      <c r="M93" s="281"/>
      <c r="N93" s="279" t="str">
        <f>Translation!A106</f>
        <v>Fuentes de energía renovables (excluyendo electricidad y calor vendidos a redes públicas)</v>
      </c>
      <c r="O93" s="280"/>
      <c r="P93" s="280"/>
      <c r="Q93" s="280"/>
      <c r="R93" s="280"/>
      <c r="S93" s="280"/>
      <c r="T93" s="281"/>
      <c r="U93" s="282"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83"/>
    </row>
    <row r="95" spans="1:21" s="21" customFormat="1" ht="15.75">
      <c r="A95" s="22"/>
      <c r="B95" s="66" t="str">
        <f>Translation!A60</f>
        <v>RESIDENCIAL</v>
      </c>
      <c r="C95" s="64">
        <f>SUM(C96:C104)</f>
        <v>743926.6751549899</v>
      </c>
      <c r="D95" s="64">
        <f>SUM(D96:D104)</f>
        <v>0</v>
      </c>
      <c r="E95" s="64">
        <f>SUM(E96:E104)</f>
        <v>0</v>
      </c>
      <c r="F95" s="64">
        <f aca="true" t="shared" si="27" ref="F95:F126">SUM(C95:E95)</f>
        <v>743926.6751549899</v>
      </c>
      <c r="G95" s="64">
        <f aca="true" t="shared" si="28" ref="G95:L95">SUM(G96:G104)</f>
        <v>0</v>
      </c>
      <c r="H95" s="64">
        <f t="shared" si="28"/>
        <v>336.0681571284008</v>
      </c>
      <c r="I95" s="64">
        <f t="shared" si="28"/>
        <v>0</v>
      </c>
      <c r="J95" s="64">
        <f t="shared" si="28"/>
        <v>121964.64298046511</v>
      </c>
      <c r="K95" s="64">
        <f t="shared" si="28"/>
        <v>0</v>
      </c>
      <c r="L95" s="64">
        <f t="shared" si="28"/>
        <v>0</v>
      </c>
      <c r="M95" s="64">
        <f aca="true" t="shared" si="29" ref="M95:M126">SUM(G95:L95)</f>
        <v>122300.71113759352</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866227.3862925834</v>
      </c>
    </row>
    <row r="96" spans="1:21" s="21" customFormat="1" ht="15.75">
      <c r="A96" s="22"/>
      <c r="B96" s="181" t="str">
        <f>Translation!A61</f>
        <v>Agua caliente</v>
      </c>
      <c r="C96" s="75">
        <f aca="true" t="shared" si="33" ref="C96:C104">IF(AND(C$48&gt;0,($S$133+$V$143)&gt;0),($S$133+$V$143)/C$48,0)*C18</f>
        <v>102661.8811713886</v>
      </c>
      <c r="D96" s="75">
        <f aca="true" t="shared" si="34" ref="D96:D104">IF(AND(D$48&gt;0,$S$134&gt;0),($S$134)/D$48,0)*D18</f>
        <v>0</v>
      </c>
      <c r="E96" s="75">
        <f aca="true" t="shared" si="35" ref="E96:E104">IF(AND(E$48&gt;0,$S$135&gt;0),($S$135)/E$48,0)*E18</f>
        <v>0</v>
      </c>
      <c r="F96" s="64">
        <f t="shared" si="27"/>
        <v>102661.8811713886</v>
      </c>
      <c r="G96" s="75">
        <f>'CO2 factors'!C$7*G18</f>
        <v>0</v>
      </c>
      <c r="H96" s="75">
        <f>'CO2 factors'!D$7*H18</f>
        <v>0</v>
      </c>
      <c r="I96" s="75">
        <f>'CO2 factors'!E$7*I18</f>
        <v>0</v>
      </c>
      <c r="J96" s="75">
        <f>'CO2 factors'!F$7*J18</f>
        <v>62137.17356470822</v>
      </c>
      <c r="K96" s="75">
        <f>'CO2 factors'!G$7*K18</f>
        <v>0</v>
      </c>
      <c r="L96" s="75">
        <f>'CO2 factors'!H$7*L18</f>
        <v>0</v>
      </c>
      <c r="M96" s="64">
        <f t="shared" si="29"/>
        <v>62137.17356470822</v>
      </c>
      <c r="N96" s="75">
        <f>'CO2 factors'!J$7*N18</f>
        <v>0</v>
      </c>
      <c r="O96" s="75">
        <f>'CO2 factors'!K$7*O18</f>
        <v>0</v>
      </c>
      <c r="P96" s="75">
        <f>'CO2 factors'!L$7*P18</f>
        <v>0</v>
      </c>
      <c r="Q96" s="75">
        <f>'CO2 factors'!M$7*Q18</f>
        <v>0</v>
      </c>
      <c r="R96" s="75">
        <f>'CO2 factors'!N$7*R18</f>
        <v>0</v>
      </c>
      <c r="S96" s="75">
        <f>'CO2 factors'!O$7*S18</f>
        <v>0</v>
      </c>
      <c r="T96" s="64">
        <f t="shared" si="31"/>
        <v>0</v>
      </c>
      <c r="U96" s="64">
        <f t="shared" si="32"/>
        <v>164799.05473609682</v>
      </c>
    </row>
    <row r="97" spans="1:21" s="21" customFormat="1" ht="15.75">
      <c r="A97" s="22"/>
      <c r="B97" s="181" t="str">
        <f>Translation!A62</f>
        <v>Calefacción y refrigeración</v>
      </c>
      <c r="C97" s="75">
        <f t="shared" si="33"/>
        <v>25293.506955269655</v>
      </c>
      <c r="D97" s="75">
        <f t="shared" si="34"/>
        <v>0</v>
      </c>
      <c r="E97" s="75">
        <f t="shared" si="35"/>
        <v>0</v>
      </c>
      <c r="F97" s="64">
        <f t="shared" si="27"/>
        <v>25293.506955269655</v>
      </c>
      <c r="G97" s="75">
        <f>'CO2 factors'!C$7*G19</f>
        <v>0</v>
      </c>
      <c r="H97" s="75">
        <f>'CO2 factors'!D$7*H19</f>
        <v>336.0681571284008</v>
      </c>
      <c r="I97" s="75">
        <f>'CO2 factors'!E$7*I19</f>
        <v>0</v>
      </c>
      <c r="J97" s="75">
        <f>'CO2 factors'!F$7*J19</f>
        <v>1532.9894793924725</v>
      </c>
      <c r="K97" s="75">
        <f>'CO2 factors'!G$7*K19</f>
        <v>0</v>
      </c>
      <c r="L97" s="75">
        <f>'CO2 factors'!H$7*L19</f>
        <v>0</v>
      </c>
      <c r="M97" s="64">
        <f t="shared" si="29"/>
        <v>1869.0576365208733</v>
      </c>
      <c r="N97" s="75">
        <f>'CO2 factors'!J$7*N19</f>
        <v>0</v>
      </c>
      <c r="O97" s="75">
        <f>'CO2 factors'!K$7*O19</f>
        <v>0</v>
      </c>
      <c r="P97" s="75">
        <f>'CO2 factors'!L$7*P19</f>
        <v>0</v>
      </c>
      <c r="Q97" s="75">
        <f>'CO2 factors'!M$7*Q19</f>
        <v>0</v>
      </c>
      <c r="R97" s="75">
        <f>'CO2 factors'!N$7*R19</f>
        <v>0</v>
      </c>
      <c r="S97" s="75">
        <f>'CO2 factors'!O$7*S19</f>
        <v>0</v>
      </c>
      <c r="T97" s="64">
        <f t="shared" si="31"/>
        <v>0</v>
      </c>
      <c r="U97" s="64">
        <f t="shared" si="32"/>
        <v>27162.564591790528</v>
      </c>
    </row>
    <row r="98" spans="1:21" s="21" customFormat="1" ht="15.75">
      <c r="A98" s="22"/>
      <c r="B98" s="181" t="str">
        <f>Translation!A63</f>
        <v>Iluminación</v>
      </c>
      <c r="C98" s="75">
        <f t="shared" si="33"/>
        <v>111589.00127324848</v>
      </c>
      <c r="D98" s="75">
        <f t="shared" si="34"/>
        <v>0</v>
      </c>
      <c r="E98" s="75">
        <f t="shared" si="35"/>
        <v>0</v>
      </c>
      <c r="F98" s="64">
        <f t="shared" si="27"/>
        <v>111589.00127324848</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111589.00127324848</v>
      </c>
    </row>
    <row r="99" spans="1:21" s="21" customFormat="1" ht="15.75">
      <c r="A99" s="22"/>
      <c r="B99" s="181" t="str">
        <f>Translation!A64</f>
        <v>Cocina</v>
      </c>
      <c r="C99" s="75">
        <f t="shared" si="33"/>
        <v>162176.01518378776</v>
      </c>
      <c r="D99" s="75">
        <f t="shared" si="34"/>
        <v>0</v>
      </c>
      <c r="E99" s="75">
        <f t="shared" si="35"/>
        <v>0</v>
      </c>
      <c r="F99" s="64">
        <f t="shared" si="27"/>
        <v>162176.01518378776</v>
      </c>
      <c r="G99" s="75">
        <f>'CO2 factors'!C$7*G21</f>
        <v>0</v>
      </c>
      <c r="H99" s="75">
        <f>'CO2 factors'!D$7*H21</f>
        <v>0</v>
      </c>
      <c r="I99" s="75">
        <f>'CO2 factors'!E$7*I21</f>
        <v>0</v>
      </c>
      <c r="J99" s="75">
        <f>'CO2 factors'!F$7*J21</f>
        <v>58294.47993636442</v>
      </c>
      <c r="K99" s="75">
        <f>'CO2 factors'!G$7*K21</f>
        <v>0</v>
      </c>
      <c r="L99" s="75">
        <f>'CO2 factors'!H$7*L21</f>
        <v>0</v>
      </c>
      <c r="M99" s="64">
        <f t="shared" si="29"/>
        <v>58294.47993636442</v>
      </c>
      <c r="N99" s="75">
        <f>'CO2 factors'!J$7*N21</f>
        <v>0</v>
      </c>
      <c r="O99" s="75">
        <f>'CO2 factors'!K$7*O21</f>
        <v>0</v>
      </c>
      <c r="P99" s="75">
        <f>'CO2 factors'!L$7*P21</f>
        <v>0</v>
      </c>
      <c r="Q99" s="75">
        <f>'CO2 factors'!M$7*Q21</f>
        <v>0</v>
      </c>
      <c r="R99" s="75">
        <f>'CO2 factors'!N$7*R21</f>
        <v>0</v>
      </c>
      <c r="S99" s="75">
        <f>'CO2 factors'!O$7*S21</f>
        <v>0</v>
      </c>
      <c r="T99" s="64">
        <f t="shared" si="31"/>
        <v>0</v>
      </c>
      <c r="U99" s="64">
        <f t="shared" si="32"/>
        <v>220470.4951201522</v>
      </c>
    </row>
    <row r="100" spans="1:21" s="21" customFormat="1" ht="15.75">
      <c r="A100" s="22"/>
      <c r="B100" s="181" t="str">
        <f>Translation!A65</f>
        <v>Refrigerador y congelador</v>
      </c>
      <c r="C100" s="75">
        <f t="shared" si="33"/>
        <v>185981.66878874748</v>
      </c>
      <c r="D100" s="75">
        <f t="shared" si="34"/>
        <v>0</v>
      </c>
      <c r="E100" s="75">
        <f t="shared" si="35"/>
        <v>0</v>
      </c>
      <c r="F100" s="64">
        <f t="shared" si="27"/>
        <v>185981.66878874748</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185981.66878874748</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115308.63464902343</v>
      </c>
      <c r="D103" s="75">
        <f t="shared" si="34"/>
        <v>0</v>
      </c>
      <c r="E103" s="75">
        <f t="shared" si="35"/>
        <v>0</v>
      </c>
      <c r="F103" s="64">
        <f t="shared" si="27"/>
        <v>115308.63464902343</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115308.63464902343</v>
      </c>
    </row>
    <row r="104" spans="1:21" s="21" customFormat="1" ht="15.75">
      <c r="A104" s="22"/>
      <c r="B104" s="181" t="str">
        <f>Translation!A69</f>
        <v>Otros aparatos eléctricos</v>
      </c>
      <c r="C104" s="75">
        <f t="shared" si="33"/>
        <v>40915.96713352444</v>
      </c>
      <c r="D104" s="75">
        <f t="shared" si="34"/>
        <v>0</v>
      </c>
      <c r="E104" s="75">
        <f t="shared" si="35"/>
        <v>0</v>
      </c>
      <c r="F104" s="64">
        <f t="shared" si="27"/>
        <v>40915.96713352444</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40915.96713352444</v>
      </c>
    </row>
    <row r="105" spans="1:21" s="21" customFormat="1" ht="15.75">
      <c r="A105" s="22"/>
      <c r="B105" s="66" t="str">
        <f>Translation!A70</f>
        <v>SECTOR PRIMARIO</v>
      </c>
      <c r="C105" s="64">
        <f>SUM(C106:C107)</f>
        <v>85062.08189114323</v>
      </c>
      <c r="D105" s="64">
        <f>SUM(D106:D107)</f>
        <v>0</v>
      </c>
      <c r="E105" s="64">
        <f>SUM(E106:E107)</f>
        <v>0</v>
      </c>
      <c r="F105" s="64">
        <f t="shared" si="27"/>
        <v>85062.08189114323</v>
      </c>
      <c r="G105" s="64">
        <f aca="true" t="shared" si="36" ref="G105:L105">SUM(G106:G107)</f>
        <v>65.72878845620453</v>
      </c>
      <c r="H105" s="64">
        <f t="shared" si="36"/>
        <v>5057.804472873242</v>
      </c>
      <c r="I105" s="64">
        <f t="shared" si="36"/>
        <v>75.24739993251286</v>
      </c>
      <c r="J105" s="64">
        <f t="shared" si="36"/>
        <v>0</v>
      </c>
      <c r="K105" s="64">
        <f t="shared" si="36"/>
        <v>0</v>
      </c>
      <c r="L105" s="64">
        <f t="shared" si="36"/>
        <v>0</v>
      </c>
      <c r="M105" s="64">
        <f t="shared" si="29"/>
        <v>5198.78066126196</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90260.86255240519</v>
      </c>
    </row>
    <row r="106" spans="1:21" s="21" customFormat="1" ht="15.75">
      <c r="A106" s="22"/>
      <c r="B106" s="182" t="str">
        <f>Translation!A71</f>
        <v>Agricultura, silvicultura y pesca</v>
      </c>
      <c r="C106" s="75">
        <f>IF(AND(C$48&gt;0,($S$133+$V$143)&gt;0),($S$133+$V$143)/C$48,0)*C28</f>
        <v>82461.71535865647</v>
      </c>
      <c r="D106" s="75">
        <f>IF(AND(D$48&gt;0,$S$134&gt;0),($S$134)/D$48,0)*D28</f>
        <v>0</v>
      </c>
      <c r="E106" s="75">
        <f>IF(AND(E$48&gt;0,$S$135&gt;0),($S$135)/E$48,0)*E28</f>
        <v>0</v>
      </c>
      <c r="F106" s="64">
        <f t="shared" si="27"/>
        <v>82461.71535865647</v>
      </c>
      <c r="G106" s="75">
        <f>'CO2 factors'!C$7*G28</f>
        <v>65.72878845620453</v>
      </c>
      <c r="H106" s="75">
        <f>'CO2 factors'!D$7*H28</f>
        <v>5057.804472873242</v>
      </c>
      <c r="I106" s="75">
        <f>'CO2 factors'!E$7*I28</f>
        <v>75.24739993251286</v>
      </c>
      <c r="J106" s="75">
        <f>'CO2 factors'!F$7*J28</f>
        <v>0</v>
      </c>
      <c r="K106" s="75">
        <f>'CO2 factors'!G$7*K28</f>
        <v>0</v>
      </c>
      <c r="L106" s="75">
        <f>'CO2 factors'!H$7*L28</f>
        <v>0</v>
      </c>
      <c r="M106" s="64">
        <f t="shared" si="29"/>
        <v>5198.78066126196</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87660.49601991843</v>
      </c>
    </row>
    <row r="107" spans="1:21" s="21" customFormat="1" ht="15.75">
      <c r="A107" s="22"/>
      <c r="B107" s="182" t="str">
        <f>Translation!A72</f>
        <v>Minas y canteras</v>
      </c>
      <c r="C107" s="75">
        <f>IF(AND(C$48&gt;0,($S$133+$V$143)&gt;0),($S$133+$V$143)/C$48,0)*C29</f>
        <v>2600.3665324867584</v>
      </c>
      <c r="D107" s="75">
        <f>IF(AND(D$48&gt;0,$S$134&gt;0),($S$134)/D$48,0)*D29</f>
        <v>0</v>
      </c>
      <c r="E107" s="75">
        <f>IF(AND(E$48&gt;0,$S$135&gt;0),($S$135)/E$48,0)*E29</f>
        <v>0</v>
      </c>
      <c r="F107" s="64">
        <f t="shared" si="27"/>
        <v>2600.3665324867584</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2600.3665324867584</v>
      </c>
    </row>
    <row r="108" spans="1:21" s="21" customFormat="1" ht="15.75">
      <c r="A108" s="22"/>
      <c r="B108" s="61" t="str">
        <f>Translation!A73</f>
        <v>SECTOR SECUNDARIO</v>
      </c>
      <c r="C108" s="64">
        <f>SUM(C109:C111)</f>
        <v>381795.5740965045</v>
      </c>
      <c r="D108" s="64">
        <f>SUM(D109:D111)</f>
        <v>0</v>
      </c>
      <c r="E108" s="64">
        <f>SUM(E109:E111)</f>
        <v>0</v>
      </c>
      <c r="F108" s="64">
        <f t="shared" si="27"/>
        <v>381795.5740965045</v>
      </c>
      <c r="G108" s="64">
        <f aca="true" t="shared" si="38" ref="G108:L108">SUM(G109:G111)</f>
        <v>39410.98155834023</v>
      </c>
      <c r="H108" s="64">
        <f t="shared" si="38"/>
        <v>145940.2524246315</v>
      </c>
      <c r="I108" s="64">
        <f t="shared" si="38"/>
        <v>307.7081175811687</v>
      </c>
      <c r="J108" s="64">
        <f t="shared" si="38"/>
        <v>0</v>
      </c>
      <c r="K108" s="64">
        <f t="shared" si="38"/>
        <v>0</v>
      </c>
      <c r="L108" s="64">
        <f t="shared" si="38"/>
        <v>0</v>
      </c>
      <c r="M108" s="64">
        <f t="shared" si="29"/>
        <v>185658.9421005529</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567454.5161970574</v>
      </c>
    </row>
    <row r="109" spans="1:21" s="21" customFormat="1" ht="15.75">
      <c r="A109" s="22"/>
      <c r="B109" s="182" t="str">
        <f>Translation!A74</f>
        <v>Fabricación</v>
      </c>
      <c r="C109" s="75">
        <f>IF(AND(C$48&gt;0,($S$133+$V$143)&gt;0),($S$133+$V$143)/C$48,0)*C31</f>
        <v>237554.38356984337</v>
      </c>
      <c r="D109" s="75">
        <f>IF(AND(D$48&gt;0,$S$134&gt;0),($S$134)/D$48,0)*D31</f>
        <v>0</v>
      </c>
      <c r="E109" s="75">
        <f>IF(AND(E$48&gt;0,$S$135&gt;0),($S$135)/E$48,0)*E31</f>
        <v>0</v>
      </c>
      <c r="F109" s="64">
        <f t="shared" si="27"/>
        <v>237554.38356984337</v>
      </c>
      <c r="G109" s="75">
        <f>'CO2 factors'!C$7*G31</f>
        <v>28216.863278183555</v>
      </c>
      <c r="H109" s="75">
        <f>'CO2 factors'!D$7*H31</f>
        <v>83109.0955178167</v>
      </c>
      <c r="I109" s="75">
        <f>'CO2 factors'!E$7*I31</f>
        <v>163.9318355672602</v>
      </c>
      <c r="J109" s="75">
        <f>'CO2 factors'!F$7*J31</f>
        <v>0</v>
      </c>
      <c r="K109" s="75">
        <f>'CO2 factors'!G$7*K31</f>
        <v>0</v>
      </c>
      <c r="L109" s="75">
        <f>'CO2 factors'!H$7*L31</f>
        <v>0</v>
      </c>
      <c r="M109" s="64">
        <f t="shared" si="29"/>
        <v>111489.89063156751</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349044.2742014109</v>
      </c>
    </row>
    <row r="110" spans="1:21" s="21" customFormat="1" ht="30">
      <c r="A110" s="22"/>
      <c r="B110" s="182" t="str">
        <f>Translation!A75</f>
        <v>Agua potable, alcantarillado, gestión de residuos y descontaminación</v>
      </c>
      <c r="C110" s="75">
        <f>IF(AND(C$48&gt;0,($S$133+$V$143)&gt;0),($S$133+$V$143)/C$48,0)*C32</f>
        <v>97034.77883443321</v>
      </c>
      <c r="D110" s="75">
        <f>IF(AND(D$48&gt;0,$S$134&gt;0),($S$134)/D$48,0)*D32</f>
        <v>0</v>
      </c>
      <c r="E110" s="75">
        <f>IF(AND(E$48&gt;0,$S$135&gt;0),($S$135)/E$48,0)*E32</f>
        <v>0</v>
      </c>
      <c r="F110" s="64">
        <f t="shared" si="27"/>
        <v>97034.77883443321</v>
      </c>
      <c r="G110" s="75">
        <f>'CO2 factors'!C$7*G32</f>
        <v>0</v>
      </c>
      <c r="H110" s="75">
        <f>'CO2 factors'!D$7*H32</f>
        <v>828.210230495758</v>
      </c>
      <c r="I110" s="75">
        <f>'CO2 factors'!E$7*I32</f>
        <v>0</v>
      </c>
      <c r="J110" s="75">
        <f>'CO2 factors'!F$7*J32</f>
        <v>0</v>
      </c>
      <c r="K110" s="75">
        <f>'CO2 factors'!G$7*K32</f>
        <v>0</v>
      </c>
      <c r="L110" s="75">
        <f>'CO2 factors'!H$7*L32</f>
        <v>0</v>
      </c>
      <c r="M110" s="64">
        <f t="shared" si="29"/>
        <v>828.210230495758</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97862.98906492896</v>
      </c>
    </row>
    <row r="111" spans="1:21" s="21" customFormat="1" ht="15.75">
      <c r="A111" s="22"/>
      <c r="B111" s="182" t="str">
        <f>Translation!A76</f>
        <v>Construcción</v>
      </c>
      <c r="C111" s="75">
        <f>IF(AND(C$48&gt;0,($S$133+$V$143)&gt;0),($S$133+$V$143)/C$48,0)*C33</f>
        <v>47206.41169222793</v>
      </c>
      <c r="D111" s="75">
        <f>IF(AND(D$48&gt;0,$S$134&gt;0),($S$134)/D$48,0)*D33</f>
        <v>0</v>
      </c>
      <c r="E111" s="75">
        <f>IF(AND(E$48&gt;0,$S$135&gt;0),($S$135)/E$48,0)*E33</f>
        <v>0</v>
      </c>
      <c r="F111" s="64">
        <f t="shared" si="27"/>
        <v>47206.41169222793</v>
      </c>
      <c r="G111" s="75">
        <f>'CO2 factors'!C$7*G33</f>
        <v>11194.118280156677</v>
      </c>
      <c r="H111" s="75">
        <f>'CO2 factors'!D$7*H33</f>
        <v>62002.94667631906</v>
      </c>
      <c r="I111" s="75">
        <f>'CO2 factors'!E$7*I33</f>
        <v>143.77628201390854</v>
      </c>
      <c r="J111" s="75">
        <f>'CO2 factors'!F$7*J33</f>
        <v>0</v>
      </c>
      <c r="K111" s="75">
        <f>'CO2 factors'!G$7*K33</f>
        <v>0</v>
      </c>
      <c r="L111" s="75">
        <f>'CO2 factors'!H$7*L33</f>
        <v>0</v>
      </c>
      <c r="M111" s="64">
        <f t="shared" si="29"/>
        <v>73340.84123848964</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120547.25293071757</v>
      </c>
    </row>
    <row r="112" spans="1:21" s="21" customFormat="1" ht="15.75">
      <c r="A112" s="22"/>
      <c r="B112" s="61" t="str">
        <f>Translation!A77</f>
        <v>SECTOR TERCIARIO</v>
      </c>
      <c r="C112" s="64">
        <f>SUM(C113:C120)</f>
        <v>1487623.5161278832</v>
      </c>
      <c r="D112" s="64">
        <f>SUM(D113:D120)</f>
        <v>0</v>
      </c>
      <c r="E112" s="64">
        <f>SUM(E113:E120)</f>
        <v>0</v>
      </c>
      <c r="F112" s="64">
        <f t="shared" si="27"/>
        <v>1487623.5161278832</v>
      </c>
      <c r="G112" s="64">
        <f aca="true" t="shared" si="40" ref="G112:L112">SUM(G113:G120)</f>
        <v>1830.2939554727723</v>
      </c>
      <c r="H112" s="64">
        <f t="shared" si="40"/>
        <v>40564.27489283163</v>
      </c>
      <c r="I112" s="64">
        <f t="shared" si="40"/>
        <v>391.01773893502224</v>
      </c>
      <c r="J112" s="64">
        <f t="shared" si="40"/>
        <v>34174.72465395349</v>
      </c>
      <c r="K112" s="64">
        <f t="shared" si="40"/>
        <v>0</v>
      </c>
      <c r="L112" s="64">
        <f t="shared" si="40"/>
        <v>0</v>
      </c>
      <c r="M112" s="64">
        <f t="shared" si="29"/>
        <v>76960.31124119292</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1564583.8273690762</v>
      </c>
    </row>
    <row r="113" spans="1:21" s="21" customFormat="1" ht="30">
      <c r="A113" s="22"/>
      <c r="B113" s="182" t="str">
        <f>Translation!A78</f>
        <v>Comercio al por mayor y al por menor, reparación de vehículos de motor y motocicletas</v>
      </c>
      <c r="C113" s="75">
        <f aca="true" t="shared" si="42" ref="C113:C120">IF(AND(C$48&gt;0,($S$133+$V$143)&gt;0),($S$133+$V$143)/C$48,0)*C35</f>
        <v>518010.5047148072</v>
      </c>
      <c r="D113" s="75">
        <f aca="true" t="shared" si="43" ref="D113:D120">IF(AND(D$48&gt;0,$S$134&gt;0),($S$134)/D$48,0)*D35</f>
        <v>0</v>
      </c>
      <c r="E113" s="75">
        <f aca="true" t="shared" si="44" ref="E113:E120">IF(AND(E$48&gt;0,$S$135&gt;0),($S$135)/E$48,0)*E35</f>
        <v>0</v>
      </c>
      <c r="F113" s="64">
        <f t="shared" si="27"/>
        <v>518010.5047148072</v>
      </c>
      <c r="G113" s="75">
        <f>'CO2 factors'!C$7*G35</f>
        <v>0</v>
      </c>
      <c r="H113" s="75">
        <f>'CO2 factors'!D$7*H35</f>
        <v>0</v>
      </c>
      <c r="I113" s="75">
        <f>'CO2 factors'!E$7*I35</f>
        <v>0</v>
      </c>
      <c r="J113" s="75">
        <f>'CO2 factors'!F$7*J35</f>
        <v>0</v>
      </c>
      <c r="K113" s="75">
        <f>'CO2 factors'!G$7*K35</f>
        <v>0</v>
      </c>
      <c r="L113" s="75">
        <f>'CO2 factors'!H$7*L35</f>
        <v>0</v>
      </c>
      <c r="M113" s="64">
        <f t="shared" si="29"/>
        <v>0</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518010.5047148072</v>
      </c>
    </row>
    <row r="114" spans="1:21" s="21" customFormat="1" ht="15.75">
      <c r="A114" s="22"/>
      <c r="B114" s="182" t="str">
        <f>Translation!A79</f>
        <v>Alojamiento y la comida las actividades de servicio</v>
      </c>
      <c r="C114" s="75">
        <f t="shared" si="42"/>
        <v>406727.0253675194</v>
      </c>
      <c r="D114" s="75">
        <f t="shared" si="43"/>
        <v>0</v>
      </c>
      <c r="E114" s="75">
        <f t="shared" si="44"/>
        <v>0</v>
      </c>
      <c r="F114" s="64">
        <f t="shared" si="27"/>
        <v>406727.0253675194</v>
      </c>
      <c r="G114" s="75">
        <f>'CO2 factors'!C$7*G36</f>
        <v>0</v>
      </c>
      <c r="H114" s="75">
        <f>'CO2 factors'!D$7*H36</f>
        <v>0</v>
      </c>
      <c r="I114" s="75">
        <f>'CO2 factors'!E$7*I36</f>
        <v>0</v>
      </c>
      <c r="J114" s="75">
        <f>'CO2 factors'!F$7*J36</f>
        <v>34174.72465395349</v>
      </c>
      <c r="K114" s="75">
        <f>'CO2 factors'!G$7*K36</f>
        <v>0</v>
      </c>
      <c r="L114" s="75">
        <f>'CO2 factors'!H$7*L36</f>
        <v>0</v>
      </c>
      <c r="M114" s="64">
        <f t="shared" si="29"/>
        <v>34174.72465395349</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440901.7500214729</v>
      </c>
    </row>
    <row r="115" spans="1:21" s="21" customFormat="1" ht="15.75">
      <c r="A115" s="22"/>
      <c r="B115" s="182" t="str">
        <f>Translation!A80</f>
        <v>La administración pública general y la seguridad social</v>
      </c>
      <c r="C115" s="75">
        <f t="shared" si="42"/>
        <v>200353.7447963298</v>
      </c>
      <c r="D115" s="75">
        <f t="shared" si="43"/>
        <v>0</v>
      </c>
      <c r="E115" s="75">
        <f t="shared" si="44"/>
        <v>0</v>
      </c>
      <c r="F115" s="64">
        <f t="shared" si="27"/>
        <v>200353.7447963298</v>
      </c>
      <c r="G115" s="75">
        <f>'CO2 factors'!C$7*G37</f>
        <v>0</v>
      </c>
      <c r="H115" s="75">
        <f>'CO2 factors'!D$7*H37</f>
        <v>4669.61142524175</v>
      </c>
      <c r="I115" s="75">
        <f>'CO2 factors'!E$7*I37</f>
        <v>72.55999279206598</v>
      </c>
      <c r="J115" s="75">
        <f>'CO2 factors'!F$7*J37</f>
        <v>0</v>
      </c>
      <c r="K115" s="75">
        <f>'CO2 factors'!G$7*K37</f>
        <v>0</v>
      </c>
      <c r="L115" s="75">
        <f>'CO2 factors'!H$7*L37</f>
        <v>0</v>
      </c>
      <c r="M115" s="64">
        <f t="shared" si="29"/>
        <v>4742.171418033816</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205095.9162143636</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94.04272809887725</v>
      </c>
      <c r="H116" s="75">
        <f>'CO2 factors'!D$7*H38</f>
        <v>0</v>
      </c>
      <c r="I116" s="75">
        <f>'CO2 factors'!E$7*I38</f>
        <v>0</v>
      </c>
      <c r="J116" s="75">
        <f>'CO2 factors'!F$7*J38</f>
        <v>0</v>
      </c>
      <c r="K116" s="75">
        <f>'CO2 factors'!G$7*K38</f>
        <v>0</v>
      </c>
      <c r="L116" s="75">
        <f>'CO2 factors'!H$7*L38</f>
        <v>0</v>
      </c>
      <c r="M116" s="64">
        <f t="shared" si="29"/>
        <v>94.04272809887725</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94.04272809887725</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228415.60407254728</v>
      </c>
      <c r="D119" s="75">
        <f t="shared" si="43"/>
        <v>0</v>
      </c>
      <c r="E119" s="75">
        <f t="shared" si="44"/>
        <v>0</v>
      </c>
      <c r="F119" s="64">
        <f t="shared" si="27"/>
        <v>228415.60407254728</v>
      </c>
      <c r="G119" s="75">
        <f>'CO2 factors'!C$7*G41</f>
        <v>1736.251227373895</v>
      </c>
      <c r="H119" s="75">
        <f>'CO2 factors'!D$7*H41</f>
        <v>35894.663467589875</v>
      </c>
      <c r="I119" s="75">
        <f>'CO2 factors'!E$7*I41</f>
        <v>318.45774614295624</v>
      </c>
      <c r="J119" s="75">
        <f>'CO2 factors'!F$7*J41</f>
        <v>0</v>
      </c>
      <c r="K119" s="75">
        <f>'CO2 factors'!G$7*K41</f>
        <v>0</v>
      </c>
      <c r="L119" s="75">
        <f>'CO2 factors'!H$7*L41</f>
        <v>0</v>
      </c>
      <c r="M119" s="64">
        <f t="shared" si="29"/>
        <v>37949.37244110673</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266364.976513654</v>
      </c>
    </row>
    <row r="120" spans="1:21" s="21" customFormat="1" ht="15.75">
      <c r="A120" s="22"/>
      <c r="B120" s="182" t="str">
        <f>Translation!A85</f>
        <v>De alumbrado público</v>
      </c>
      <c r="C120" s="75">
        <f t="shared" si="42"/>
        <v>134116.63717667953</v>
      </c>
      <c r="D120" s="75">
        <f t="shared" si="43"/>
        <v>0</v>
      </c>
      <c r="E120" s="75">
        <f t="shared" si="44"/>
        <v>0</v>
      </c>
      <c r="F120" s="64">
        <f t="shared" si="27"/>
        <v>134116.63717667953</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134116.63717667953</v>
      </c>
    </row>
    <row r="121" spans="1:21" s="21" customFormat="1" ht="15.75">
      <c r="A121" s="22"/>
      <c r="B121" s="61" t="str">
        <f>Translation!A86</f>
        <v>TRANSPORTES</v>
      </c>
      <c r="C121" s="64">
        <f>SUM(C122:C125)</f>
        <v>2396.1373806419238</v>
      </c>
      <c r="D121" s="64">
        <f>SUM(D122:D125)</f>
        <v>0</v>
      </c>
      <c r="E121" s="64">
        <f>SUM(E122:E125)</f>
        <v>0</v>
      </c>
      <c r="F121" s="64">
        <f t="shared" si="27"/>
        <v>2396.1373806419238</v>
      </c>
      <c r="G121" s="64">
        <f aca="true" t="shared" si="45" ref="G121:L121">SUM(G122:G125)</f>
        <v>0</v>
      </c>
      <c r="H121" s="64">
        <f t="shared" si="45"/>
        <v>743394.4193583648</v>
      </c>
      <c r="I121" s="64">
        <f t="shared" si="45"/>
        <v>826138.5164519184</v>
      </c>
      <c r="J121" s="64">
        <f t="shared" si="45"/>
        <v>174.94607441860464</v>
      </c>
      <c r="K121" s="64">
        <f t="shared" si="45"/>
        <v>0</v>
      </c>
      <c r="L121" s="64">
        <f t="shared" si="45"/>
        <v>0</v>
      </c>
      <c r="M121" s="64">
        <f t="shared" si="29"/>
        <v>1569707.8818847018</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1572104.0192653437</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2396.1373806419238</v>
      </c>
      <c r="D122" s="75">
        <f>IF(AND(D$48&gt;0,$S$134&gt;0),($S$134)/D$48,0)*D44</f>
        <v>0</v>
      </c>
      <c r="E122" s="75">
        <f>IF(AND(E$48&gt;0,$S$135&gt;0),($S$135)/E$48,0)*E44</f>
        <v>0</v>
      </c>
      <c r="F122" s="64">
        <f t="shared" si="27"/>
        <v>2396.1373806419238</v>
      </c>
      <c r="G122" s="75">
        <f>'CO2 factors'!C$7*G44</f>
        <v>0</v>
      </c>
      <c r="H122" s="75">
        <f>'CO2 factors'!D$7*H44</f>
        <v>322315.0304082353</v>
      </c>
      <c r="I122" s="75">
        <f>'CO2 factors'!E$7*I44</f>
        <v>284.8651568873701</v>
      </c>
      <c r="J122" s="75">
        <f>'CO2 factors'!F$7*J44</f>
        <v>174.94607441860464</v>
      </c>
      <c r="K122" s="75">
        <f>'CO2 factors'!G$7*K44</f>
        <v>0</v>
      </c>
      <c r="L122" s="75">
        <f>'CO2 factors'!H$7*L44</f>
        <v>0</v>
      </c>
      <c r="M122" s="64">
        <f t="shared" si="29"/>
        <v>322774.8416395413</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325170.97902018327</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0</v>
      </c>
      <c r="D125" s="75">
        <f>IF(AND(D$48&gt;0,$S$134&gt;0),($S$134)/D$48,0)*D47</f>
        <v>0</v>
      </c>
      <c r="E125" s="75">
        <f>IF(AND(E$48&gt;0,$S$135&gt;0),($S$135)/E$48,0)*E47</f>
        <v>0</v>
      </c>
      <c r="F125" s="64">
        <f t="shared" si="27"/>
        <v>0</v>
      </c>
      <c r="G125" s="75">
        <f>'CO2 factors'!C$7*G47</f>
        <v>0</v>
      </c>
      <c r="H125" s="75">
        <f>'CO2 factors'!D$7*H47</f>
        <v>421079.3889501294</v>
      </c>
      <c r="I125" s="75">
        <f>'CO2 factors'!E$7*I47</f>
        <v>825853.6512950311</v>
      </c>
      <c r="J125" s="75">
        <f>'CO2 factors'!F$7*J47</f>
        <v>0</v>
      </c>
      <c r="K125" s="75">
        <f>'CO2 factors'!G$7*K47</f>
        <v>0</v>
      </c>
      <c r="L125" s="75">
        <f>'CO2 factors'!H$7*L47</f>
        <v>0</v>
      </c>
      <c r="M125" s="64">
        <f t="shared" si="29"/>
        <v>1246933.0402451605</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1246933.0402451605</v>
      </c>
    </row>
    <row r="126" spans="1:21" s="21" customFormat="1" ht="15.75">
      <c r="A126" s="22"/>
      <c r="B126" s="73" t="str">
        <f>Translation!A118</f>
        <v>TOTAL DE MERCADO INTERIOR</v>
      </c>
      <c r="C126" s="65">
        <f>C95+C105+C108+C112+C121</f>
        <v>2700803.9846511628</v>
      </c>
      <c r="D126" s="65">
        <f>D95+D105+D108+D112+D121</f>
        <v>0</v>
      </c>
      <c r="E126" s="65">
        <f>E95+E105+E108+E112+E121</f>
        <v>0</v>
      </c>
      <c r="F126" s="64">
        <f t="shared" si="27"/>
        <v>2700803.9846511628</v>
      </c>
      <c r="G126" s="65">
        <f aca="true" t="shared" si="47" ref="G126:L126">G95+G105+G108+G112+G121</f>
        <v>41307.004302269204</v>
      </c>
      <c r="H126" s="65">
        <f t="shared" si="47"/>
        <v>935292.8193058295</v>
      </c>
      <c r="I126" s="65">
        <f t="shared" si="47"/>
        <v>826912.4897083672</v>
      </c>
      <c r="J126" s="65">
        <f t="shared" si="47"/>
        <v>156314.3137088372</v>
      </c>
      <c r="K126" s="65">
        <f t="shared" si="47"/>
        <v>0</v>
      </c>
      <c r="L126" s="65">
        <f t="shared" si="47"/>
        <v>0</v>
      </c>
      <c r="M126" s="64">
        <f t="shared" si="29"/>
        <v>1959826.627025303</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4660630.611676466</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274" t="str">
        <f>Translation!A121</f>
        <v>PRODUCCIÓN DEL SECTOR</v>
      </c>
      <c r="C130" s="279" t="str">
        <f>Translation!A143</f>
        <v>Fuente de energía primaria</v>
      </c>
      <c r="D130" s="280"/>
      <c r="E130" s="280"/>
      <c r="F130" s="280"/>
      <c r="G130" s="280"/>
      <c r="H130" s="280"/>
      <c r="I130" s="280"/>
      <c r="J130" s="280"/>
      <c r="K130" s="280"/>
      <c r="L130" s="280"/>
      <c r="M130" s="280"/>
      <c r="N130" s="280"/>
      <c r="O130" s="280"/>
      <c r="P130" s="280"/>
      <c r="Q130" s="280"/>
      <c r="R130" s="280"/>
      <c r="S130" s="281"/>
      <c r="T130" s="60"/>
      <c r="U130" s="302" t="str">
        <f>Translation!A123</f>
        <v>Productos energéticos</v>
      </c>
      <c r="V130" s="303"/>
      <c r="W130" s="282" t="str">
        <f>Translation!A150</f>
        <v>FACTORES DE EMISIÓN DE CO2</v>
      </c>
      <c r="X130" s="57"/>
      <c r="Y130" s="57"/>
      <c r="Z130" s="57"/>
      <c r="AA130" s="57"/>
      <c r="AB130" s="57"/>
      <c r="AC130" s="57"/>
      <c r="AD130" s="57"/>
      <c r="AE130" s="57"/>
    </row>
    <row r="131" spans="2:31" s="51" customFormat="1" ht="15" customHeight="1">
      <c r="B131" s="275"/>
      <c r="C131" s="279" t="str">
        <f>Translation!A99</f>
        <v>Los combustibles fósiles</v>
      </c>
      <c r="D131" s="280"/>
      <c r="E131" s="280"/>
      <c r="F131" s="280"/>
      <c r="G131" s="280"/>
      <c r="H131" s="280"/>
      <c r="I131" s="281"/>
      <c r="J131" s="279" t="str">
        <f>Translation!A108</f>
        <v>Fuentes de energía renovables</v>
      </c>
      <c r="K131" s="280"/>
      <c r="L131" s="280"/>
      <c r="M131" s="280"/>
      <c r="N131" s="280"/>
      <c r="O131" s="280"/>
      <c r="P131" s="280"/>
      <c r="Q131" s="280"/>
      <c r="R131" s="281"/>
      <c r="S131" s="314" t="str">
        <f>Translation!A119</f>
        <v>Total</v>
      </c>
      <c r="T131" s="60"/>
      <c r="U131" s="304"/>
      <c r="V131" s="305"/>
      <c r="W131" s="301"/>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314"/>
      <c r="T132" s="60"/>
      <c r="U132" s="306"/>
      <c r="V132" s="307"/>
      <c r="W132" s="283"/>
      <c r="X132" s="57"/>
      <c r="Y132" s="57"/>
      <c r="Z132" s="57"/>
      <c r="AA132" s="57"/>
      <c r="AB132" s="57"/>
      <c r="AC132" s="57"/>
      <c r="AD132" s="57"/>
      <c r="AE132" s="57"/>
    </row>
    <row r="133" spans="2:31" s="51" customFormat="1" ht="15.75">
      <c r="B133" s="183" t="str">
        <f>Translation!A124</f>
        <v>Electricidad</v>
      </c>
      <c r="C133" s="187">
        <f>'CO2 factors'!C$7*C69</f>
        <v>1802644.1748837214</v>
      </c>
      <c r="D133" s="187">
        <f>'CO2 factors'!D$7*D69</f>
        <v>898159.8097674419</v>
      </c>
      <c r="E133" s="187">
        <f>'CO2 factors'!E$7*E69</f>
        <v>0</v>
      </c>
      <c r="F133" s="187">
        <f>'CO2 factors'!F$7*F69</f>
        <v>0</v>
      </c>
      <c r="G133" s="187">
        <f>'CO2 factors'!G$7*G69</f>
        <v>0</v>
      </c>
      <c r="H133" s="187">
        <f>'CO2 factors'!H$7*H69</f>
        <v>0</v>
      </c>
      <c r="I133" s="59">
        <f>SUM(C133:H133)</f>
        <v>2700803.984651163</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2700803.984651163</v>
      </c>
      <c r="T133" s="58"/>
      <c r="U133" s="312" t="str">
        <f>Translation!A124</f>
        <v>Electricidad</v>
      </c>
      <c r="V133" s="313"/>
      <c r="W133" s="188">
        <f>IF(S59&gt;0,S133/S59,0)</f>
        <v>0.7453220975811592</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308" t="str">
        <f>Translation!A125</f>
        <v>Calor</v>
      </c>
      <c r="V134" s="308"/>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308" t="str">
        <f>Translation!A126</f>
        <v>Frío</v>
      </c>
      <c r="V135" s="308"/>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1802644.1748837214</v>
      </c>
      <c r="D136" s="53">
        <f t="shared" si="49"/>
        <v>898159.8097674419</v>
      </c>
      <c r="E136" s="53">
        <f t="shared" si="49"/>
        <v>0</v>
      </c>
      <c r="F136" s="53">
        <f t="shared" si="49"/>
        <v>0</v>
      </c>
      <c r="G136" s="53">
        <f t="shared" si="49"/>
        <v>0</v>
      </c>
      <c r="H136" s="53">
        <f t="shared" si="49"/>
        <v>0</v>
      </c>
      <c r="I136" s="53">
        <f t="shared" si="49"/>
        <v>2700803.984651163</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2700803.984651163</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271" t="str">
        <f>Translation!A123</f>
        <v>Productos energéticos</v>
      </c>
      <c r="C140" s="276" t="str">
        <f>Translation!A143</f>
        <v>Fuente de energía primaria</v>
      </c>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8"/>
      <c r="AA140" s="282" t="str">
        <f>Translation!A151</f>
        <v>Las emisiones de CO2 de las instalaciones de ETS en los cálculos para el uso final de energía</v>
      </c>
      <c r="AB140" s="282" t="str">
        <f>Translation!A152</f>
        <v>Las emisiones de CO2 de las instalaciones de ETS en los cálculos para la producción de energía secundaria</v>
      </c>
    </row>
    <row r="141" spans="2:28" s="51" customFormat="1" ht="15" customHeight="1">
      <c r="B141" s="272"/>
      <c r="C141" s="276" t="str">
        <f>Translation!A99</f>
        <v>Los combustibles fósiles</v>
      </c>
      <c r="D141" s="277"/>
      <c r="E141" s="277"/>
      <c r="F141" s="277"/>
      <c r="G141" s="277"/>
      <c r="H141" s="277"/>
      <c r="I141" s="278"/>
      <c r="J141" s="276" t="str">
        <f>Translation!A108</f>
        <v>Fuentes de energía renovables</v>
      </c>
      <c r="K141" s="277"/>
      <c r="L141" s="277"/>
      <c r="M141" s="277"/>
      <c r="N141" s="277"/>
      <c r="O141" s="277"/>
      <c r="P141" s="277"/>
      <c r="Q141" s="277"/>
      <c r="R141" s="278"/>
      <c r="S141" s="284" t="str">
        <f>Translation!A124</f>
        <v>Electricidad</v>
      </c>
      <c r="T141" s="285"/>
      <c r="U141" s="285"/>
      <c r="V141" s="286"/>
      <c r="W141" s="108" t="str">
        <f>Translation!A125</f>
        <v>Calor</v>
      </c>
      <c r="X141" s="108" t="str">
        <f>Translation!A126</f>
        <v>Frío</v>
      </c>
      <c r="Y141" s="243" t="str">
        <f>Translation!A119</f>
        <v>Total</v>
      </c>
      <c r="AA141" s="301"/>
      <c r="AB141" s="301"/>
    </row>
    <row r="142" spans="2:28" s="51" customFormat="1" ht="90.75" customHeight="1">
      <c r="B142" s="273"/>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43"/>
      <c r="AA142" s="283"/>
      <c r="AB142" s="283"/>
    </row>
    <row r="143" spans="2:28" s="51" customFormat="1" ht="15.75">
      <c r="B143" s="107" t="str">
        <f>Translation!A119</f>
        <v>Total</v>
      </c>
      <c r="C143" s="184">
        <f>'CO2 factors'!C$7*C79</f>
        <v>1843951.1791859905</v>
      </c>
      <c r="D143" s="184">
        <f>'CO2 factors'!D$7*D79</f>
        <v>1833452.6290732715</v>
      </c>
      <c r="E143" s="184">
        <f>'CO2 factors'!E$7*E79</f>
        <v>826912.4897083672</v>
      </c>
      <c r="F143" s="184">
        <f>'CO2 factors'!F$7*F79</f>
        <v>156314.3137088372</v>
      </c>
      <c r="G143" s="184">
        <f>'CO2 factors'!G$7*G79</f>
        <v>0</v>
      </c>
      <c r="H143" s="184">
        <f>'CO2 factors'!H$7*H79</f>
        <v>0</v>
      </c>
      <c r="I143" s="53">
        <f>SUM(C143:H143)</f>
        <v>4660630.611676466</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4660630.611676466</v>
      </c>
      <c r="AA143" s="153"/>
      <c r="AB143" s="153"/>
    </row>
    <row r="144" s="51" customFormat="1" ht="15">
      <c r="B144" s="52"/>
    </row>
    <row r="145" spans="1:2" ht="15.75" customHeight="1">
      <c r="A145" s="144"/>
      <c r="B145" s="145"/>
    </row>
    <row r="146" spans="1:20" ht="18.75" customHeight="1">
      <c r="A146" s="143"/>
      <c r="B146" s="252" t="str">
        <f>Translation!A154</f>
        <v>Ir a la siguiente hoja dedicada a su inventario de emisiones en 2020</v>
      </c>
      <c r="C146" s="253"/>
      <c r="D146" s="253"/>
      <c r="E146" s="253"/>
      <c r="F146" s="253"/>
      <c r="G146" s="253"/>
      <c r="H146" s="253"/>
      <c r="I146" s="253"/>
      <c r="J146" s="253"/>
      <c r="K146" s="253"/>
      <c r="L146" s="253"/>
      <c r="M146" s="253"/>
      <c r="N146" s="253"/>
      <c r="O146" s="253"/>
      <c r="P146" s="253"/>
      <c r="Q146" s="253"/>
      <c r="R146" s="253"/>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54"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54"/>
      <c r="D148" s="254"/>
      <c r="E148" s="254"/>
      <c r="F148" s="254"/>
      <c r="G148" s="254"/>
      <c r="H148" s="254"/>
      <c r="I148" s="254"/>
      <c r="J148" s="254"/>
      <c r="K148" s="254"/>
      <c r="L148" s="254"/>
      <c r="M148" s="254"/>
      <c r="N148" s="254"/>
      <c r="O148" s="254"/>
      <c r="P148" s="254"/>
      <c r="Q148" s="254"/>
      <c r="R148" s="254"/>
      <c r="S148" s="254"/>
      <c r="T148" s="254"/>
      <c r="U148" s="254"/>
    </row>
    <row r="149" spans="2:21" ht="12.75" customHeight="1">
      <c r="B149" s="254"/>
      <c r="C149" s="254"/>
      <c r="D149" s="254"/>
      <c r="E149" s="254"/>
      <c r="F149" s="254"/>
      <c r="G149" s="254"/>
      <c r="H149" s="254"/>
      <c r="I149" s="254"/>
      <c r="J149" s="254"/>
      <c r="K149" s="254"/>
      <c r="L149" s="254"/>
      <c r="M149" s="254"/>
      <c r="N149" s="254"/>
      <c r="O149" s="254"/>
      <c r="P149" s="254"/>
      <c r="Q149" s="254"/>
      <c r="R149" s="254"/>
      <c r="S149" s="254"/>
      <c r="T149" s="254"/>
      <c r="U149" s="254"/>
    </row>
    <row r="150" spans="2:21" ht="12.75" customHeight="1">
      <c r="B150" s="254"/>
      <c r="C150" s="254"/>
      <c r="D150" s="254"/>
      <c r="E150" s="254"/>
      <c r="F150" s="254"/>
      <c r="G150" s="254"/>
      <c r="H150" s="254"/>
      <c r="I150" s="254"/>
      <c r="J150" s="254"/>
      <c r="K150" s="254"/>
      <c r="L150" s="254"/>
      <c r="M150" s="254"/>
      <c r="N150" s="254"/>
      <c r="O150" s="254"/>
      <c r="P150" s="254"/>
      <c r="Q150" s="254"/>
      <c r="R150" s="254"/>
      <c r="S150" s="254"/>
      <c r="T150" s="254"/>
      <c r="U150" s="254"/>
    </row>
  </sheetData>
  <sheetProtection/>
  <mergeCells count="70">
    <mergeCell ref="J77:R77"/>
    <mergeCell ref="C83:S83"/>
    <mergeCell ref="J84:R84"/>
    <mergeCell ref="U133:V133"/>
    <mergeCell ref="C131:I131"/>
    <mergeCell ref="AB140:AB142"/>
    <mergeCell ref="W130:W132"/>
    <mergeCell ref="S131:S132"/>
    <mergeCell ref="C140:Y140"/>
    <mergeCell ref="U134:V134"/>
    <mergeCell ref="U135:V135"/>
    <mergeCell ref="J131:R131"/>
    <mergeCell ref="C130:S130"/>
    <mergeCell ref="C141:I141"/>
    <mergeCell ref="V57:V58"/>
    <mergeCell ref="T56:V56"/>
    <mergeCell ref="U57:U58"/>
    <mergeCell ref="T57:T58"/>
    <mergeCell ref="T66:T68"/>
    <mergeCell ref="C67:I67"/>
    <mergeCell ref="C66:S66"/>
    <mergeCell ref="J67:R67"/>
    <mergeCell ref="S67:S68"/>
    <mergeCell ref="AA140:AA142"/>
    <mergeCell ref="S77:V77"/>
    <mergeCell ref="Y77:Y78"/>
    <mergeCell ref="C76:Y76"/>
    <mergeCell ref="S84:S85"/>
    <mergeCell ref="C77:I77"/>
    <mergeCell ref="U130:V132"/>
    <mergeCell ref="J141:R141"/>
    <mergeCell ref="Y141:Y142"/>
    <mergeCell ref="C84:I84"/>
    <mergeCell ref="AD56:AD58"/>
    <mergeCell ref="W56:AB56"/>
    <mergeCell ref="AC56:AC58"/>
    <mergeCell ref="AA57:AA58"/>
    <mergeCell ref="Y57:Z57"/>
    <mergeCell ref="AB57:AB58"/>
    <mergeCell ref="W57:X57"/>
    <mergeCell ref="S6:U6"/>
    <mergeCell ref="C10:J10"/>
    <mergeCell ref="A4:U4"/>
    <mergeCell ref="S57:S58"/>
    <mergeCell ref="C57:I57"/>
    <mergeCell ref="C56:S56"/>
    <mergeCell ref="J57:R57"/>
    <mergeCell ref="C15:F15"/>
    <mergeCell ref="G15:M15"/>
    <mergeCell ref="N15:T15"/>
    <mergeCell ref="A1:U1"/>
    <mergeCell ref="B148:U150"/>
    <mergeCell ref="C92:U92"/>
    <mergeCell ref="C93:F93"/>
    <mergeCell ref="G93:M93"/>
    <mergeCell ref="N93:T93"/>
    <mergeCell ref="U93:U94"/>
    <mergeCell ref="B92:B93"/>
    <mergeCell ref="S141:V141"/>
    <mergeCell ref="C8:D8"/>
    <mergeCell ref="B146:R146"/>
    <mergeCell ref="B14:B15"/>
    <mergeCell ref="B140:B142"/>
    <mergeCell ref="B83:B84"/>
    <mergeCell ref="B76:B78"/>
    <mergeCell ref="B66:B67"/>
    <mergeCell ref="B130:B131"/>
    <mergeCell ref="C14:U14"/>
    <mergeCell ref="U15:U16"/>
    <mergeCell ref="B56:B57"/>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A16">
      <selection activeCell="C14" sqref="C14:U14"/>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0" t="str">
        <f>Translation!$A$31</f>
        <v>Plan Insular de Acción de Energía Sostenible  (ISEAP)</v>
      </c>
      <c r="B1" s="240"/>
      <c r="C1" s="240"/>
      <c r="D1" s="240"/>
      <c r="E1" s="240"/>
      <c r="F1" s="240"/>
      <c r="G1" s="240"/>
      <c r="H1" s="240"/>
      <c r="I1" s="240"/>
      <c r="J1" s="240"/>
      <c r="K1" s="240"/>
      <c r="L1" s="240"/>
      <c r="M1" s="240"/>
      <c r="N1" s="240"/>
      <c r="O1" s="240"/>
      <c r="P1" s="240"/>
      <c r="Q1" s="240"/>
      <c r="R1" s="240"/>
      <c r="S1" s="240"/>
      <c r="T1" s="240"/>
      <c r="U1" s="240"/>
    </row>
    <row r="2" spans="1:21" s="21" customFormat="1" ht="28.5" customHeight="1">
      <c r="A2" s="77"/>
      <c r="B2" s="207" t="s">
        <v>204</v>
      </c>
      <c r="C2" s="77"/>
      <c r="D2" s="77"/>
      <c r="E2" s="77"/>
      <c r="F2" s="80"/>
      <c r="G2" s="80"/>
      <c r="H2" s="81"/>
      <c r="I2" s="78" t="str">
        <f>Translation!$A$10</f>
        <v>Isla</v>
      </c>
      <c r="J2" s="79" t="str">
        <f>'Start here'!$B$5</f>
        <v>Tenerife</v>
      </c>
      <c r="K2" s="81"/>
      <c r="L2" s="81"/>
      <c r="M2" s="81"/>
      <c r="N2" s="81"/>
      <c r="O2" s="81"/>
      <c r="P2" s="81"/>
      <c r="Q2" s="81"/>
      <c r="R2" s="149"/>
      <c r="S2" s="151"/>
      <c r="T2" s="78" t="str">
        <f>Translation!$A$51</f>
        <v>Inventario del año</v>
      </c>
      <c r="U2" s="150">
        <v>2020</v>
      </c>
    </row>
    <row r="3" spans="1:20" ht="28.5" customHeight="1">
      <c r="A3" s="115"/>
      <c r="D3" s="115"/>
      <c r="E3" s="115"/>
      <c r="F3" s="115"/>
      <c r="G3" s="115"/>
      <c r="H3" s="115"/>
      <c r="I3" s="115"/>
      <c r="J3" s="117"/>
      <c r="K3" s="117"/>
      <c r="T3" s="27"/>
    </row>
    <row r="4" spans="1:30" ht="46.5" customHeight="1">
      <c r="A4" s="263" t="str">
        <f>Translation!A155</f>
        <v>PLAN DE INVENTARIO DE EMISIONES EN 2020 (implementación de acciones sostenibles de energía)</v>
      </c>
      <c r="B4" s="263"/>
      <c r="C4" s="263"/>
      <c r="D4" s="263"/>
      <c r="E4" s="263"/>
      <c r="F4" s="263"/>
      <c r="G4" s="263"/>
      <c r="H4" s="263"/>
      <c r="I4" s="263"/>
      <c r="J4" s="263"/>
      <c r="K4" s="263"/>
      <c r="L4" s="263"/>
      <c r="M4" s="263"/>
      <c r="N4" s="263"/>
      <c r="O4" s="263"/>
      <c r="P4" s="263"/>
      <c r="Q4" s="263"/>
      <c r="R4" s="263"/>
      <c r="S4" s="263"/>
      <c r="T4" s="263"/>
      <c r="U4" s="263"/>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67" t="str">
        <f>Translation!$A$53</f>
        <v>Los campos obligatorios</v>
      </c>
      <c r="T6" s="267"/>
      <c r="U6" s="267"/>
    </row>
    <row r="7" spans="1:12" s="125" customFormat="1" ht="36">
      <c r="A7" s="123" t="s">
        <v>1308</v>
      </c>
      <c r="B7" s="124" t="str">
        <f>Translation!A50</f>
        <v>DATOS GENERALES</v>
      </c>
      <c r="L7" s="126"/>
    </row>
    <row r="8" spans="1:7" ht="21">
      <c r="A8" s="127"/>
      <c r="B8" s="129" t="str">
        <f>Translation!A52</f>
        <v>Número de habitantes</v>
      </c>
      <c r="C8" s="287">
        <v>1055988</v>
      </c>
      <c r="D8" s="288"/>
      <c r="E8" s="152" t="str">
        <f>"("&amp;U2&amp;")"</f>
        <v>(2020)</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289" t="str">
        <f>'Start here'!F7</f>
        <v>Los factores de emisión del IPCC</v>
      </c>
      <c r="D10" s="289"/>
      <c r="E10" s="289"/>
      <c r="F10" s="289"/>
      <c r="G10" s="289"/>
      <c r="H10" s="289"/>
      <c r="I10" s="289"/>
      <c r="J10" s="289"/>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1312</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69" t="str">
        <f>Translation!A56</f>
        <v>La demanda del sector</v>
      </c>
      <c r="C14" s="276" t="str">
        <f>Translation!A94</f>
        <v>ENERGÍA PARA EL USO FINAL</v>
      </c>
      <c r="D14" s="277"/>
      <c r="E14" s="277"/>
      <c r="F14" s="277"/>
      <c r="G14" s="277"/>
      <c r="H14" s="277"/>
      <c r="I14" s="277"/>
      <c r="J14" s="277"/>
      <c r="K14" s="277"/>
      <c r="L14" s="277"/>
      <c r="M14" s="277"/>
      <c r="N14" s="277"/>
      <c r="O14" s="277"/>
      <c r="P14" s="277"/>
      <c r="Q14" s="277"/>
      <c r="R14" s="277"/>
      <c r="S14" s="277"/>
      <c r="T14" s="277"/>
      <c r="U14" s="278"/>
    </row>
    <row r="15" spans="2:21" s="51" customFormat="1" ht="18" customHeight="1">
      <c r="B15" s="270"/>
      <c r="C15" s="276" t="str">
        <f>Translation!A95</f>
        <v>Servicios centralizados de energía</v>
      </c>
      <c r="D15" s="277"/>
      <c r="E15" s="277"/>
      <c r="F15" s="278"/>
      <c r="G15" s="276" t="str">
        <f>Translation!A99</f>
        <v>Los combustibles fósiles</v>
      </c>
      <c r="H15" s="277"/>
      <c r="I15" s="277"/>
      <c r="J15" s="277"/>
      <c r="K15" s="277"/>
      <c r="L15" s="277"/>
      <c r="M15" s="278"/>
      <c r="N15" s="276" t="str">
        <f>Translation!A106</f>
        <v>Fuentes de energía renovables (excluyendo electricidad y calor vendidos a redes públicas)</v>
      </c>
      <c r="O15" s="277"/>
      <c r="P15" s="277"/>
      <c r="Q15" s="277"/>
      <c r="R15" s="277"/>
      <c r="S15" s="277"/>
      <c r="T15" s="278"/>
      <c r="U15" s="269"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70"/>
    </row>
    <row r="17" spans="1:21" s="21" customFormat="1" ht="15.75">
      <c r="A17" s="22"/>
      <c r="B17" s="66" t="str">
        <f>Translation!A60</f>
        <v>RESIDENCIAL</v>
      </c>
      <c r="C17" s="231">
        <f>SUM(C18:C26)</f>
        <v>1112571.0663894797</v>
      </c>
      <c r="D17" s="231">
        <f>SUM(D18:D26)</f>
        <v>0</v>
      </c>
      <c r="E17" s="231">
        <f>SUM(E18:E26)</f>
        <v>0</v>
      </c>
      <c r="F17" s="64">
        <f aca="true" t="shared" si="0" ref="F17:F51">SUM(C17:E17)</f>
        <v>1112571.0663894797</v>
      </c>
      <c r="G17" s="231">
        <f aca="true" t="shared" si="1" ref="G17:L17">SUM(G18:G26)</f>
        <v>0</v>
      </c>
      <c r="H17" s="231">
        <f t="shared" si="1"/>
        <v>1258.682236435958</v>
      </c>
      <c r="I17" s="231">
        <f t="shared" si="1"/>
        <v>0</v>
      </c>
      <c r="J17" s="231">
        <f t="shared" si="1"/>
        <v>393188.1158922872</v>
      </c>
      <c r="K17" s="231">
        <f t="shared" si="1"/>
        <v>0</v>
      </c>
      <c r="L17" s="231">
        <f t="shared" si="1"/>
        <v>0</v>
      </c>
      <c r="M17" s="64">
        <f aca="true" t="shared" si="2" ref="M17:M51">SUM(G17:L17)</f>
        <v>394446.79812872317</v>
      </c>
      <c r="N17" s="231">
        <f aca="true" t="shared" si="3" ref="N17:S17">SUM(N18:N26)</f>
        <v>0</v>
      </c>
      <c r="O17" s="231">
        <f t="shared" si="3"/>
        <v>0</v>
      </c>
      <c r="P17" s="231">
        <f t="shared" si="3"/>
        <v>23759.478243882004</v>
      </c>
      <c r="Q17" s="231">
        <f t="shared" si="3"/>
        <v>0</v>
      </c>
      <c r="R17" s="231">
        <f t="shared" si="3"/>
        <v>0</v>
      </c>
      <c r="S17" s="231">
        <f t="shared" si="3"/>
        <v>0</v>
      </c>
      <c r="T17" s="64">
        <f aca="true" t="shared" si="4" ref="T17:T51">SUM(N17:S17)</f>
        <v>23759.478243882004</v>
      </c>
      <c r="U17" s="64">
        <f aca="true" t="shared" si="5" ref="U17:U51">F17+M17+T17</f>
        <v>1530777.342762085</v>
      </c>
    </row>
    <row r="18" spans="1:21" s="21" customFormat="1" ht="15.75">
      <c r="A18" s="22"/>
      <c r="B18" s="181" t="str">
        <f>Translation!A61</f>
        <v>Agua caliente</v>
      </c>
      <c r="C18" s="153">
        <v>117360.14672775626</v>
      </c>
      <c r="D18" s="153"/>
      <c r="E18" s="153"/>
      <c r="F18" s="64">
        <f t="shared" si="0"/>
        <v>117360.14672775626</v>
      </c>
      <c r="G18" s="153">
        <v>0</v>
      </c>
      <c r="H18" s="153">
        <v>0</v>
      </c>
      <c r="I18" s="153">
        <v>0</v>
      </c>
      <c r="J18" s="153">
        <v>180768.58898881645</v>
      </c>
      <c r="K18" s="153">
        <v>0</v>
      </c>
      <c r="L18" s="153">
        <v>0</v>
      </c>
      <c r="M18" s="64">
        <f t="shared" si="2"/>
        <v>180768.58898881645</v>
      </c>
      <c r="N18" s="153">
        <v>0</v>
      </c>
      <c r="O18" s="153">
        <v>0</v>
      </c>
      <c r="P18" s="153">
        <v>23759.478243882004</v>
      </c>
      <c r="Q18" s="153">
        <v>0</v>
      </c>
      <c r="R18" s="153">
        <v>0</v>
      </c>
      <c r="S18" s="153">
        <v>0</v>
      </c>
      <c r="T18" s="64">
        <f t="shared" si="4"/>
        <v>23759.478243882004</v>
      </c>
      <c r="U18" s="64">
        <f t="shared" si="5"/>
        <v>321888.21396045474</v>
      </c>
    </row>
    <row r="19" spans="1:21" s="21" customFormat="1" ht="15.75">
      <c r="A19" s="22"/>
      <c r="B19" s="181" t="str">
        <f>Translation!A62</f>
        <v>Calefacción y refrigeración</v>
      </c>
      <c r="C19" s="153">
        <v>39254.25901217934</v>
      </c>
      <c r="D19" s="153"/>
      <c r="E19" s="153"/>
      <c r="F19" s="64">
        <f t="shared" si="0"/>
        <v>39254.25901217934</v>
      </c>
      <c r="G19" s="153">
        <v>0</v>
      </c>
      <c r="H19" s="153">
        <v>1258.682236435958</v>
      </c>
      <c r="I19" s="153">
        <v>0</v>
      </c>
      <c r="J19" s="153">
        <v>6387.456164135302</v>
      </c>
      <c r="K19" s="153">
        <v>0</v>
      </c>
      <c r="L19" s="153">
        <v>0</v>
      </c>
      <c r="M19" s="64">
        <f t="shared" si="2"/>
        <v>7646.13840057126</v>
      </c>
      <c r="N19" s="153">
        <v>0</v>
      </c>
      <c r="O19" s="153">
        <v>0</v>
      </c>
      <c r="P19" s="153">
        <v>0</v>
      </c>
      <c r="Q19" s="153">
        <v>0</v>
      </c>
      <c r="R19" s="153">
        <v>0</v>
      </c>
      <c r="S19" s="153">
        <v>0</v>
      </c>
      <c r="T19" s="64">
        <f t="shared" si="4"/>
        <v>0</v>
      </c>
      <c r="U19" s="64">
        <f t="shared" si="5"/>
        <v>46900.3974127506</v>
      </c>
    </row>
    <row r="20" spans="1:21" s="21" customFormat="1" ht="15.75">
      <c r="A20" s="22"/>
      <c r="B20" s="181" t="str">
        <f>Translation!A63</f>
        <v>Iluminación</v>
      </c>
      <c r="C20" s="153">
        <v>173180.55446549703</v>
      </c>
      <c r="D20" s="153"/>
      <c r="E20" s="153"/>
      <c r="F20" s="64">
        <f t="shared" si="0"/>
        <v>173180.55446549703</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173180.55446549703</v>
      </c>
    </row>
    <row r="21" spans="1:21" s="21" customFormat="1" ht="15.75">
      <c r="A21" s="22"/>
      <c r="B21" s="181" t="str">
        <f>Translation!A64</f>
        <v>Cocina</v>
      </c>
      <c r="C21" s="153">
        <v>251689.0724898558</v>
      </c>
      <c r="D21" s="153"/>
      <c r="E21" s="153"/>
      <c r="F21" s="64">
        <f t="shared" si="0"/>
        <v>251689.0724898558</v>
      </c>
      <c r="G21" s="153">
        <v>0</v>
      </c>
      <c r="H21" s="153">
        <v>0</v>
      </c>
      <c r="I21" s="153">
        <v>0</v>
      </c>
      <c r="J21" s="153">
        <v>206032.0707393355</v>
      </c>
      <c r="K21" s="153">
        <v>0</v>
      </c>
      <c r="L21" s="153">
        <v>0</v>
      </c>
      <c r="M21" s="64">
        <f t="shared" si="2"/>
        <v>206032.0707393355</v>
      </c>
      <c r="N21" s="153">
        <v>0</v>
      </c>
      <c r="O21" s="153">
        <v>0</v>
      </c>
      <c r="P21" s="153">
        <v>0</v>
      </c>
      <c r="Q21" s="153">
        <v>0</v>
      </c>
      <c r="R21" s="153">
        <v>0</v>
      </c>
      <c r="S21" s="153">
        <v>0</v>
      </c>
      <c r="T21" s="64">
        <f t="shared" si="4"/>
        <v>0</v>
      </c>
      <c r="U21" s="64">
        <f t="shared" si="5"/>
        <v>457721.1432291913</v>
      </c>
    </row>
    <row r="22" spans="1:21" s="21" customFormat="1" ht="15.75">
      <c r="A22" s="22"/>
      <c r="B22" s="181" t="str">
        <f>Translation!A65</f>
        <v>Refrigerador y congelador</v>
      </c>
      <c r="C22" s="153">
        <v>288634.2574424952</v>
      </c>
      <c r="D22" s="153"/>
      <c r="E22" s="153"/>
      <c r="F22" s="64">
        <f t="shared" si="0"/>
        <v>288634.2574424952</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288634.2574424952</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178953.239614347</v>
      </c>
      <c r="D25" s="153"/>
      <c r="E25" s="153"/>
      <c r="F25" s="64">
        <f t="shared" si="0"/>
        <v>178953.239614347</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178953.239614347</v>
      </c>
    </row>
    <row r="26" spans="1:21" s="21" customFormat="1" ht="15.75">
      <c r="A26" s="22"/>
      <c r="B26" s="181" t="str">
        <f>Translation!A69</f>
        <v>Otros aparatos eléctricos</v>
      </c>
      <c r="C26" s="153">
        <v>63499.536637348945</v>
      </c>
      <c r="D26" s="153"/>
      <c r="E26" s="153"/>
      <c r="F26" s="64">
        <f t="shared" si="0"/>
        <v>63499.536637348945</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63499.536637348945</v>
      </c>
    </row>
    <row r="27" spans="1:21" s="21" customFormat="1" ht="15.75">
      <c r="A27" s="22"/>
      <c r="B27" s="66" t="str">
        <f>Translation!A70</f>
        <v>SECTOR PRIMARIO</v>
      </c>
      <c r="C27" s="231">
        <f>SUM(C28:C29)</f>
        <v>112690.12644901752</v>
      </c>
      <c r="D27" s="231">
        <f>SUM(D28:D29)</f>
        <v>0</v>
      </c>
      <c r="E27" s="231">
        <f>SUM(E28:E29)</f>
        <v>0</v>
      </c>
      <c r="F27" s="64">
        <f t="shared" si="0"/>
        <v>112690.12644901752</v>
      </c>
      <c r="G27" s="231">
        <f aca="true" t="shared" si="6" ref="G27:L27">SUM(G28:G29)</f>
        <v>235.58705539858252</v>
      </c>
      <c r="H27" s="231">
        <f t="shared" si="6"/>
        <v>19400.56048450672</v>
      </c>
      <c r="I27" s="231">
        <f t="shared" si="6"/>
        <v>300.5645195420966</v>
      </c>
      <c r="J27" s="231">
        <f t="shared" si="6"/>
        <v>0</v>
      </c>
      <c r="K27" s="231">
        <f t="shared" si="6"/>
        <v>0</v>
      </c>
      <c r="L27" s="231">
        <f t="shared" si="6"/>
        <v>0</v>
      </c>
      <c r="M27" s="64">
        <f t="shared" si="2"/>
        <v>19936.712059447404</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132626.83850846492</v>
      </c>
    </row>
    <row r="28" spans="1:21" s="21" customFormat="1" ht="15.75">
      <c r="A28" s="22"/>
      <c r="B28" s="182" t="str">
        <f>Translation!A71</f>
        <v>Agricultura, silvicultura y pesca</v>
      </c>
      <c r="C28" s="153">
        <v>112419.27488898516</v>
      </c>
      <c r="D28" s="153"/>
      <c r="E28" s="153"/>
      <c r="F28" s="64">
        <f t="shared" si="0"/>
        <v>112419.27488898516</v>
      </c>
      <c r="G28" s="153">
        <v>235.58705539858252</v>
      </c>
      <c r="H28" s="153">
        <v>19400.56048450672</v>
      </c>
      <c r="I28" s="153">
        <v>300.5645195420966</v>
      </c>
      <c r="J28" s="153">
        <v>0</v>
      </c>
      <c r="K28" s="153">
        <v>0</v>
      </c>
      <c r="L28" s="153">
        <v>0</v>
      </c>
      <c r="M28" s="64">
        <f t="shared" si="2"/>
        <v>19936.712059447404</v>
      </c>
      <c r="N28" s="153"/>
      <c r="O28" s="153"/>
      <c r="P28" s="153"/>
      <c r="Q28" s="153"/>
      <c r="R28" s="153"/>
      <c r="S28" s="153"/>
      <c r="T28" s="64">
        <f t="shared" si="4"/>
        <v>0</v>
      </c>
      <c r="U28" s="64">
        <f t="shared" si="5"/>
        <v>132355.98694843258</v>
      </c>
    </row>
    <row r="29" spans="1:21" s="21" customFormat="1" ht="15.75">
      <c r="A29" s="22"/>
      <c r="B29" s="182" t="str">
        <f>Translation!A72</f>
        <v>Minas y canteras</v>
      </c>
      <c r="C29" s="153">
        <v>270.8515600323525</v>
      </c>
      <c r="D29" s="153"/>
      <c r="E29" s="153"/>
      <c r="F29" s="64">
        <f t="shared" si="0"/>
        <v>270.8515600323525</v>
      </c>
      <c r="G29" s="153">
        <v>0</v>
      </c>
      <c r="H29" s="153">
        <v>0</v>
      </c>
      <c r="I29" s="153">
        <v>0</v>
      </c>
      <c r="J29" s="153">
        <v>0</v>
      </c>
      <c r="K29" s="153">
        <v>0</v>
      </c>
      <c r="L29" s="153">
        <v>0</v>
      </c>
      <c r="M29" s="64">
        <f t="shared" si="2"/>
        <v>0</v>
      </c>
      <c r="N29" s="153"/>
      <c r="O29" s="153"/>
      <c r="P29" s="153"/>
      <c r="Q29" s="153"/>
      <c r="R29" s="153"/>
      <c r="S29" s="153"/>
      <c r="T29" s="64">
        <f t="shared" si="4"/>
        <v>0</v>
      </c>
      <c r="U29" s="64">
        <f t="shared" si="5"/>
        <v>270.8515600323525</v>
      </c>
    </row>
    <row r="30" spans="1:21" s="21" customFormat="1" ht="15.75">
      <c r="A30" s="22"/>
      <c r="B30" s="61" t="str">
        <f>Translation!A73</f>
        <v>SECTOR SECUNDARIO</v>
      </c>
      <c r="C30" s="231">
        <f>SUM(C31:C33)</f>
        <v>607644.8320553661</v>
      </c>
      <c r="D30" s="231">
        <f>SUM(D31:D33)</f>
        <v>0</v>
      </c>
      <c r="E30" s="231">
        <f>SUM(E31:E33)</f>
        <v>0</v>
      </c>
      <c r="F30" s="64">
        <f t="shared" si="0"/>
        <v>607644.8320553661</v>
      </c>
      <c r="G30" s="231">
        <f aca="true" t="shared" si="8" ref="G30:L30">SUM(G31:G33)</f>
        <v>176237.63861320692</v>
      </c>
      <c r="H30" s="231">
        <f t="shared" si="8"/>
        <v>559717.9222739825</v>
      </c>
      <c r="I30" s="231">
        <f t="shared" si="8"/>
        <v>1233.824752159755</v>
      </c>
      <c r="J30" s="231">
        <f t="shared" si="8"/>
        <v>0</v>
      </c>
      <c r="K30" s="231">
        <f t="shared" si="8"/>
        <v>0</v>
      </c>
      <c r="L30" s="231">
        <f t="shared" si="8"/>
        <v>0</v>
      </c>
      <c r="M30" s="64">
        <f t="shared" si="2"/>
        <v>737189.3856393492</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1344834.2176947154</v>
      </c>
    </row>
    <row r="31" spans="1:21" s="21" customFormat="1" ht="15.75">
      <c r="A31" s="22"/>
      <c r="B31" s="182" t="str">
        <f>Translation!A74</f>
        <v>Fabricación</v>
      </c>
      <c r="C31" s="153">
        <v>464046.7606787689</v>
      </c>
      <c r="D31" s="153"/>
      <c r="E31" s="153"/>
      <c r="F31" s="64">
        <f t="shared" si="0"/>
        <v>464046.7606787689</v>
      </c>
      <c r="G31" s="153">
        <v>136115.35087070987</v>
      </c>
      <c r="H31" s="153">
        <v>318787.14233689953</v>
      </c>
      <c r="I31" s="153">
        <v>656.4099649553032</v>
      </c>
      <c r="J31" s="153">
        <v>0</v>
      </c>
      <c r="K31" s="153">
        <v>0</v>
      </c>
      <c r="L31" s="153">
        <v>0</v>
      </c>
      <c r="M31" s="64">
        <f t="shared" si="2"/>
        <v>455558.9031725647</v>
      </c>
      <c r="N31" s="153"/>
      <c r="O31" s="153"/>
      <c r="P31" s="153"/>
      <c r="Q31" s="153"/>
      <c r="R31" s="153"/>
      <c r="S31" s="153"/>
      <c r="T31" s="64">
        <f t="shared" si="4"/>
        <v>0</v>
      </c>
      <c r="U31" s="64">
        <f t="shared" si="5"/>
        <v>919605.6638513335</v>
      </c>
    </row>
    <row r="32" spans="1:21" s="21" customFormat="1" ht="30">
      <c r="A32" s="22"/>
      <c r="B32" s="182" t="str">
        <f>Translation!A75</f>
        <v>Agua potable, alcantarillado, gestión de residuos y descontaminación</v>
      </c>
      <c r="C32" s="153">
        <v>90978.96235145007</v>
      </c>
      <c r="D32" s="153"/>
      <c r="E32" s="153"/>
      <c r="F32" s="64">
        <f t="shared" si="0"/>
        <v>90978.96235145007</v>
      </c>
      <c r="G32" s="153">
        <v>0</v>
      </c>
      <c r="H32" s="153">
        <v>3101.910975639543</v>
      </c>
      <c r="I32" s="153">
        <v>0</v>
      </c>
      <c r="J32" s="153">
        <v>0</v>
      </c>
      <c r="K32" s="153">
        <v>0</v>
      </c>
      <c r="L32" s="153">
        <v>0</v>
      </c>
      <c r="M32" s="64">
        <f t="shared" si="2"/>
        <v>3101.910975639543</v>
      </c>
      <c r="N32" s="153"/>
      <c r="O32" s="153"/>
      <c r="P32" s="153"/>
      <c r="Q32" s="153"/>
      <c r="R32" s="153"/>
      <c r="S32" s="153"/>
      <c r="T32" s="64">
        <f t="shared" si="4"/>
        <v>0</v>
      </c>
      <c r="U32" s="64">
        <f t="shared" si="5"/>
        <v>94080.87332708962</v>
      </c>
    </row>
    <row r="33" spans="1:21" s="21" customFormat="1" ht="15.75">
      <c r="A33" s="22"/>
      <c r="B33" s="182" t="str">
        <f>Translation!A76</f>
        <v>Construcción</v>
      </c>
      <c r="C33" s="153">
        <v>52619.10902514711</v>
      </c>
      <c r="D33" s="153"/>
      <c r="E33" s="153"/>
      <c r="F33" s="64">
        <f t="shared" si="0"/>
        <v>52619.10902514711</v>
      </c>
      <c r="G33" s="153">
        <v>40122.28774249705</v>
      </c>
      <c r="H33" s="153">
        <v>237828.86896144343</v>
      </c>
      <c r="I33" s="153">
        <v>577.414787204452</v>
      </c>
      <c r="J33" s="153">
        <v>0</v>
      </c>
      <c r="K33" s="153">
        <v>0</v>
      </c>
      <c r="L33" s="153">
        <v>0</v>
      </c>
      <c r="M33" s="64">
        <f t="shared" si="2"/>
        <v>278528.57149114495</v>
      </c>
      <c r="N33" s="153"/>
      <c r="O33" s="153"/>
      <c r="P33" s="153"/>
      <c r="Q33" s="153"/>
      <c r="R33" s="153"/>
      <c r="S33" s="153"/>
      <c r="T33" s="64">
        <f t="shared" si="4"/>
        <v>0</v>
      </c>
      <c r="U33" s="64">
        <f t="shared" si="5"/>
        <v>331147.68051629205</v>
      </c>
    </row>
    <row r="34" spans="1:21" s="21" customFormat="1" ht="15.75">
      <c r="A34" s="22"/>
      <c r="B34" s="61" t="str">
        <f>Translation!A77</f>
        <v>SECTOR TERCIARIO</v>
      </c>
      <c r="C34" s="231">
        <f>SUM(C35:C42)</f>
        <v>1996796.441600196</v>
      </c>
      <c r="D34" s="231">
        <f>SUM(D35:D42)</f>
        <v>0</v>
      </c>
      <c r="E34" s="231">
        <f>SUM(E35:E42)</f>
        <v>0</v>
      </c>
      <c r="F34" s="64">
        <f t="shared" si="0"/>
        <v>1996796.441600196</v>
      </c>
      <c r="G34" s="231">
        <f aca="true" t="shared" si="10" ref="G34:L34">SUM(G35:G42)</f>
        <v>5514.52458553763</v>
      </c>
      <c r="H34" s="231">
        <f t="shared" si="10"/>
        <v>154549.44618969006</v>
      </c>
      <c r="I34" s="231">
        <f t="shared" si="10"/>
        <v>1569.4888872944127</v>
      </c>
      <c r="J34" s="231">
        <f t="shared" si="10"/>
        <v>50844.23245237106</v>
      </c>
      <c r="K34" s="231">
        <f t="shared" si="10"/>
        <v>0</v>
      </c>
      <c r="L34" s="231">
        <f t="shared" si="10"/>
        <v>0</v>
      </c>
      <c r="M34" s="64">
        <f t="shared" si="2"/>
        <v>212477.69211489317</v>
      </c>
      <c r="N34" s="231">
        <f aca="true" t="shared" si="11" ref="N34:S34">SUM(N35:N42)</f>
        <v>0</v>
      </c>
      <c r="O34" s="231">
        <f t="shared" si="11"/>
        <v>0</v>
      </c>
      <c r="P34" s="231">
        <f t="shared" si="11"/>
        <v>68290.2558139535</v>
      </c>
      <c r="Q34" s="231">
        <f t="shared" si="11"/>
        <v>0</v>
      </c>
      <c r="R34" s="231">
        <f t="shared" si="11"/>
        <v>0</v>
      </c>
      <c r="S34" s="231">
        <f t="shared" si="11"/>
        <v>0</v>
      </c>
      <c r="T34" s="64">
        <f t="shared" si="4"/>
        <v>68290.2558139535</v>
      </c>
      <c r="U34" s="64">
        <f t="shared" si="5"/>
        <v>2277564.389529043</v>
      </c>
    </row>
    <row r="35" spans="1:21" s="21" customFormat="1" ht="30">
      <c r="A35" s="22"/>
      <c r="B35" s="182" t="str">
        <f>Translation!A78</f>
        <v>Comercio al por mayor y al por menor, reparación de vehículos de motor y motocicletas</v>
      </c>
      <c r="C35" s="153">
        <v>789379.7520889989</v>
      </c>
      <c r="D35" s="153"/>
      <c r="E35" s="153"/>
      <c r="F35" s="64">
        <f t="shared" si="0"/>
        <v>789379.7520889989</v>
      </c>
      <c r="G35" s="153">
        <v>0</v>
      </c>
      <c r="H35" s="153">
        <v>0</v>
      </c>
      <c r="I35" s="153">
        <v>0</v>
      </c>
      <c r="J35" s="153">
        <v>0</v>
      </c>
      <c r="K35" s="153">
        <v>0</v>
      </c>
      <c r="L35" s="153">
        <v>0</v>
      </c>
      <c r="M35" s="64">
        <f t="shared" si="2"/>
        <v>0</v>
      </c>
      <c r="N35" s="153">
        <v>0</v>
      </c>
      <c r="O35" s="153">
        <v>0</v>
      </c>
      <c r="P35" s="153">
        <v>0</v>
      </c>
      <c r="Q35" s="153">
        <v>0</v>
      </c>
      <c r="R35" s="153">
        <v>0</v>
      </c>
      <c r="S35" s="153">
        <v>0</v>
      </c>
      <c r="T35" s="64">
        <f t="shared" si="4"/>
        <v>0</v>
      </c>
      <c r="U35" s="64">
        <f t="shared" si="5"/>
        <v>789379.7520889989</v>
      </c>
    </row>
    <row r="36" spans="1:21" s="21" customFormat="1" ht="15.75">
      <c r="A36" s="22"/>
      <c r="B36" s="182" t="str">
        <f>Translation!A79</f>
        <v>Alojamiento y la comida las actividades de servicio</v>
      </c>
      <c r="C36" s="153">
        <v>456147.1219319091</v>
      </c>
      <c r="D36" s="153"/>
      <c r="E36" s="153"/>
      <c r="F36" s="64">
        <f t="shared" si="0"/>
        <v>456147.1219319091</v>
      </c>
      <c r="G36" s="153">
        <v>-1045.6688032536683</v>
      </c>
      <c r="H36" s="153">
        <v>-1045.6688032536683</v>
      </c>
      <c r="I36" s="153">
        <v>0</v>
      </c>
      <c r="J36" s="153">
        <v>50844.23245237106</v>
      </c>
      <c r="K36" s="153">
        <v>0</v>
      </c>
      <c r="L36" s="153">
        <v>0</v>
      </c>
      <c r="M36" s="64">
        <f t="shared" si="2"/>
        <v>48752.894845863724</v>
      </c>
      <c r="N36" s="153">
        <v>0</v>
      </c>
      <c r="O36" s="153">
        <v>0</v>
      </c>
      <c r="P36" s="153">
        <v>68290.2558139535</v>
      </c>
      <c r="Q36" s="153">
        <v>0</v>
      </c>
      <c r="R36" s="153">
        <v>0</v>
      </c>
      <c r="S36" s="153">
        <v>0</v>
      </c>
      <c r="T36" s="64">
        <f t="shared" si="4"/>
        <v>68290.2558139535</v>
      </c>
      <c r="U36" s="64">
        <f t="shared" si="5"/>
        <v>573190.2725917264</v>
      </c>
    </row>
    <row r="37" spans="1:21" s="21" customFormat="1" ht="15.75">
      <c r="A37" s="22"/>
      <c r="B37" s="182" t="str">
        <f>Translation!A80</f>
        <v>La administración pública general y la seguridad social</v>
      </c>
      <c r="C37" s="153">
        <v>278078.71869897266</v>
      </c>
      <c r="D37" s="153"/>
      <c r="E37" s="153"/>
      <c r="F37" s="64">
        <f t="shared" si="0"/>
        <v>278078.71869897266</v>
      </c>
      <c r="G37" s="153">
        <v>0</v>
      </c>
      <c r="H37" s="153">
        <v>17911.54232640433</v>
      </c>
      <c r="I37" s="153">
        <v>290.54211563595396</v>
      </c>
      <c r="J37" s="153">
        <v>0</v>
      </c>
      <c r="K37" s="153">
        <v>0</v>
      </c>
      <c r="L37" s="153">
        <v>0</v>
      </c>
      <c r="M37" s="64">
        <f t="shared" si="2"/>
        <v>18202.084442040286</v>
      </c>
      <c r="N37" s="153">
        <v>0</v>
      </c>
      <c r="O37" s="153">
        <v>0</v>
      </c>
      <c r="P37" s="153">
        <v>0</v>
      </c>
      <c r="Q37" s="153">
        <v>0</v>
      </c>
      <c r="R37" s="153">
        <v>0</v>
      </c>
      <c r="S37" s="153">
        <v>0</v>
      </c>
      <c r="T37" s="64">
        <f t="shared" si="4"/>
        <v>0</v>
      </c>
      <c r="U37" s="64">
        <f t="shared" si="5"/>
        <v>296280.80314101296</v>
      </c>
    </row>
    <row r="38" spans="1:21" s="21" customFormat="1" ht="15.75">
      <c r="A38" s="22"/>
      <c r="B38" s="182" t="str">
        <f>Translation!A81</f>
        <v>Defensa, justicia, policía y bomberos</v>
      </c>
      <c r="C38" s="153">
        <v>0</v>
      </c>
      <c r="D38" s="153"/>
      <c r="E38" s="153"/>
      <c r="F38" s="64">
        <f t="shared" si="0"/>
        <v>0</v>
      </c>
      <c r="G38" s="153">
        <v>337.07071003181807</v>
      </c>
      <c r="H38" s="153">
        <v>0</v>
      </c>
      <c r="I38" s="153">
        <v>0</v>
      </c>
      <c r="J38" s="153">
        <v>0</v>
      </c>
      <c r="K38" s="153">
        <v>0</v>
      </c>
      <c r="L38" s="153">
        <v>0</v>
      </c>
      <c r="M38" s="64">
        <f t="shared" si="2"/>
        <v>337.07071003181807</v>
      </c>
      <c r="N38" s="153">
        <v>0</v>
      </c>
      <c r="O38" s="153">
        <v>0</v>
      </c>
      <c r="P38" s="153">
        <v>0</v>
      </c>
      <c r="Q38" s="153">
        <v>0</v>
      </c>
      <c r="R38" s="153">
        <v>0</v>
      </c>
      <c r="S38" s="153">
        <v>0</v>
      </c>
      <c r="T38" s="64">
        <f t="shared" si="4"/>
        <v>0</v>
      </c>
      <c r="U38" s="64">
        <f t="shared" si="5"/>
        <v>337.07071003181807</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320877.8988803154</v>
      </c>
      <c r="D41" s="153"/>
      <c r="E41" s="153"/>
      <c r="F41" s="64">
        <f t="shared" si="0"/>
        <v>320877.8988803154</v>
      </c>
      <c r="G41" s="153">
        <v>6223.12267875948</v>
      </c>
      <c r="H41" s="153">
        <v>137683.5726665394</v>
      </c>
      <c r="I41" s="153">
        <v>1278.9467716584588</v>
      </c>
      <c r="J41" s="153">
        <v>0</v>
      </c>
      <c r="K41" s="153">
        <v>0</v>
      </c>
      <c r="L41" s="153">
        <v>0</v>
      </c>
      <c r="M41" s="64">
        <f t="shared" si="2"/>
        <v>145185.64211695734</v>
      </c>
      <c r="N41" s="153">
        <v>0</v>
      </c>
      <c r="O41" s="153">
        <v>0</v>
      </c>
      <c r="P41" s="153">
        <v>0</v>
      </c>
      <c r="Q41" s="153">
        <v>0</v>
      </c>
      <c r="R41" s="153">
        <v>0</v>
      </c>
      <c r="S41" s="153">
        <v>0</v>
      </c>
      <c r="T41" s="64">
        <f t="shared" si="4"/>
        <v>0</v>
      </c>
      <c r="U41" s="64">
        <f t="shared" si="5"/>
        <v>466063.54099727276</v>
      </c>
    </row>
    <row r="42" spans="1:21" s="21" customFormat="1" ht="15.75">
      <c r="A42" s="22"/>
      <c r="B42" s="182" t="str">
        <f>Translation!A85</f>
        <v>De alumbrado público</v>
      </c>
      <c r="C42" s="153">
        <v>152312.95</v>
      </c>
      <c r="D42" s="153"/>
      <c r="E42" s="153"/>
      <c r="F42" s="64">
        <f t="shared" si="0"/>
        <v>152312.95</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152312.95</v>
      </c>
    </row>
    <row r="43" spans="1:21" s="21" customFormat="1" ht="15.75">
      <c r="A43" s="22"/>
      <c r="B43" s="61" t="str">
        <f>Translation!A86</f>
        <v>TRANSPORTES</v>
      </c>
      <c r="C43" s="231">
        <f>SUM(C44:C47)</f>
        <v>4850.59603554432</v>
      </c>
      <c r="D43" s="231">
        <f>SUM(D44:D47)</f>
        <v>0</v>
      </c>
      <c r="E43" s="231">
        <f>SUM(E44:E47)</f>
        <v>0</v>
      </c>
      <c r="F43" s="64">
        <f t="shared" si="0"/>
        <v>4850.59603554432</v>
      </c>
      <c r="G43" s="231">
        <f aca="true" t="shared" si="12" ref="G43:L43">SUM(G44:G47)</f>
        <v>0</v>
      </c>
      <c r="H43" s="231">
        <f t="shared" si="12"/>
        <v>2730887.047967145</v>
      </c>
      <c r="I43" s="231">
        <f t="shared" si="12"/>
        <v>3166547.0084327743</v>
      </c>
      <c r="J43" s="231">
        <f t="shared" si="12"/>
        <v>728.941976744186</v>
      </c>
      <c r="K43" s="231">
        <f t="shared" si="12"/>
        <v>0</v>
      </c>
      <c r="L43" s="231">
        <f t="shared" si="12"/>
        <v>0</v>
      </c>
      <c r="M43" s="64">
        <f t="shared" si="2"/>
        <v>5898162.998376663</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5903013.594412208</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3134.330234895598</v>
      </c>
      <c r="D44" s="153"/>
      <c r="E44" s="153"/>
      <c r="F44" s="64">
        <f t="shared" si="0"/>
        <v>3134.330234895598</v>
      </c>
      <c r="G44" s="153">
        <v>0</v>
      </c>
      <c r="H44" s="153">
        <v>1229269.5725887155</v>
      </c>
      <c r="I44" s="153">
        <v>-8245.812982369369</v>
      </c>
      <c r="J44" s="153">
        <v>728.941976744186</v>
      </c>
      <c r="K44" s="153">
        <v>0</v>
      </c>
      <c r="L44" s="153">
        <v>0</v>
      </c>
      <c r="M44" s="64">
        <f t="shared" si="2"/>
        <v>1221752.7015830902</v>
      </c>
      <c r="N44" s="153"/>
      <c r="O44" s="153"/>
      <c r="P44" s="153"/>
      <c r="Q44" s="153"/>
      <c r="R44" s="153"/>
      <c r="S44" s="153"/>
      <c r="T44" s="64">
        <f t="shared" si="4"/>
        <v>0</v>
      </c>
      <c r="U44" s="64">
        <f t="shared" si="5"/>
        <v>1224887.031817986</v>
      </c>
    </row>
    <row r="45" spans="1:21" s="21" customFormat="1" ht="30">
      <c r="A45" s="22"/>
      <c r="B45" s="182" t="str">
        <f>Translation!A88</f>
        <v>Transporte de mercancías por carretera y servicios de mudanza</v>
      </c>
      <c r="C45" s="153">
        <v>0</v>
      </c>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v>0</v>
      </c>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v>1716.265800648722</v>
      </c>
      <c r="D47" s="153"/>
      <c r="E47" s="153"/>
      <c r="F47" s="64">
        <f t="shared" si="0"/>
        <v>1716.265800648722</v>
      </c>
      <c r="G47" s="153">
        <v>0</v>
      </c>
      <c r="H47" s="153">
        <v>1501617.47537843</v>
      </c>
      <c r="I47" s="153">
        <v>3174792.8214151436</v>
      </c>
      <c r="J47" s="153">
        <v>0</v>
      </c>
      <c r="K47" s="153">
        <v>0</v>
      </c>
      <c r="L47" s="153">
        <v>0</v>
      </c>
      <c r="M47" s="64">
        <f t="shared" si="2"/>
        <v>4676410.296793574</v>
      </c>
      <c r="N47" s="153"/>
      <c r="O47" s="153"/>
      <c r="P47" s="153"/>
      <c r="Q47" s="153"/>
      <c r="R47" s="153"/>
      <c r="S47" s="153"/>
      <c r="T47" s="64">
        <f t="shared" si="4"/>
        <v>0</v>
      </c>
      <c r="U47" s="64">
        <f t="shared" si="5"/>
        <v>4678126.562594222</v>
      </c>
    </row>
    <row r="48" spans="1:21" s="21" customFormat="1" ht="15.75">
      <c r="A48" s="22"/>
      <c r="B48" s="73" t="str">
        <f>Translation!A118</f>
        <v>TOTAL DE MERCADO INTERIOR</v>
      </c>
      <c r="C48" s="65">
        <f>C17+C27+C30+C34+C43</f>
        <v>3834553.0625296035</v>
      </c>
      <c r="D48" s="65">
        <f>D17+D27+D30+D34+D43</f>
        <v>0</v>
      </c>
      <c r="E48" s="65">
        <f>E17+E27+E30+E34+E43</f>
        <v>0</v>
      </c>
      <c r="F48" s="64">
        <f t="shared" si="0"/>
        <v>3834553.0625296035</v>
      </c>
      <c r="G48" s="65">
        <f aca="true" t="shared" si="14" ref="G48:L48">G17+G27+G30+G34+G43</f>
        <v>181987.75025414315</v>
      </c>
      <c r="H48" s="65">
        <f t="shared" si="14"/>
        <v>3465813.6591517604</v>
      </c>
      <c r="I48" s="65">
        <f t="shared" si="14"/>
        <v>3169650.8865917707</v>
      </c>
      <c r="J48" s="65">
        <f t="shared" si="14"/>
        <v>444761.2903214024</v>
      </c>
      <c r="K48" s="65">
        <f t="shared" si="14"/>
        <v>0</v>
      </c>
      <c r="L48" s="65">
        <f t="shared" si="14"/>
        <v>0</v>
      </c>
      <c r="M48" s="64">
        <f t="shared" si="2"/>
        <v>7262213.586319076</v>
      </c>
      <c r="N48" s="65">
        <f aca="true" t="shared" si="15" ref="N48:S48">N17+N27+N30+N34+N43</f>
        <v>0</v>
      </c>
      <c r="O48" s="65">
        <f t="shared" si="15"/>
        <v>0</v>
      </c>
      <c r="P48" s="65">
        <f t="shared" si="15"/>
        <v>92049.7340578355</v>
      </c>
      <c r="Q48" s="65">
        <f t="shared" si="15"/>
        <v>0</v>
      </c>
      <c r="R48" s="65">
        <f t="shared" si="15"/>
        <v>0</v>
      </c>
      <c r="S48" s="65">
        <f t="shared" si="15"/>
        <v>0</v>
      </c>
      <c r="T48" s="64">
        <f t="shared" si="4"/>
        <v>92049.7340578355</v>
      </c>
      <c r="U48" s="64">
        <f t="shared" si="5"/>
        <v>11188816.382906515</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3834553.0625296035</v>
      </c>
      <c r="D52" s="53">
        <f aca="true" t="shared" si="16" ref="D52:U52">SUM(D48:D51)</f>
        <v>0</v>
      </c>
      <c r="E52" s="53">
        <f t="shared" si="16"/>
        <v>0</v>
      </c>
      <c r="F52" s="53">
        <f t="shared" si="16"/>
        <v>3834553.0625296035</v>
      </c>
      <c r="G52" s="53">
        <f t="shared" si="16"/>
        <v>181987.75025414315</v>
      </c>
      <c r="H52" s="53">
        <f t="shared" si="16"/>
        <v>3465813.6591517604</v>
      </c>
      <c r="I52" s="53">
        <f t="shared" si="16"/>
        <v>3169650.8865917707</v>
      </c>
      <c r="J52" s="53">
        <f t="shared" si="16"/>
        <v>444761.2903214024</v>
      </c>
      <c r="K52" s="53">
        <f t="shared" si="16"/>
        <v>0</v>
      </c>
      <c r="L52" s="53">
        <f t="shared" si="16"/>
        <v>0</v>
      </c>
      <c r="M52" s="53">
        <f t="shared" si="16"/>
        <v>7262213.586319076</v>
      </c>
      <c r="N52" s="53">
        <f t="shared" si="16"/>
        <v>0</v>
      </c>
      <c r="O52" s="53">
        <f t="shared" si="16"/>
        <v>0</v>
      </c>
      <c r="P52" s="53">
        <f t="shared" si="16"/>
        <v>92049.7340578355</v>
      </c>
      <c r="Q52" s="53">
        <f t="shared" si="16"/>
        <v>0</v>
      </c>
      <c r="R52" s="53">
        <f t="shared" si="16"/>
        <v>0</v>
      </c>
      <c r="S52" s="53">
        <f t="shared" si="16"/>
        <v>0</v>
      </c>
      <c r="T52" s="53">
        <f t="shared" si="16"/>
        <v>92049.7340578355</v>
      </c>
      <c r="U52" s="53">
        <f t="shared" si="16"/>
        <v>11188816.382906515</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69" t="str">
        <f>Translation!A121</f>
        <v>PRODUCCIÓN DEL SECTOR</v>
      </c>
      <c r="C56" s="276" t="str">
        <f>Translation!A122</f>
        <v>FUENTE DE ENERGÍA</v>
      </c>
      <c r="D56" s="277"/>
      <c r="E56" s="277"/>
      <c r="F56" s="277"/>
      <c r="G56" s="277"/>
      <c r="H56" s="277"/>
      <c r="I56" s="277"/>
      <c r="J56" s="277"/>
      <c r="K56" s="277"/>
      <c r="L56" s="277"/>
      <c r="M56" s="277"/>
      <c r="N56" s="277"/>
      <c r="O56" s="277"/>
      <c r="P56" s="277"/>
      <c r="Q56" s="277"/>
      <c r="R56" s="277"/>
      <c r="S56" s="278"/>
      <c r="T56" s="276" t="str">
        <f>Translation!A139</f>
        <v>CONVERSIÓN DE ENERGÍA SECUNDARIA</v>
      </c>
      <c r="U56" s="277"/>
      <c r="V56" s="278"/>
      <c r="W56" s="284" t="str">
        <f>Translation!A130</f>
        <v>Los flujos de energía</v>
      </c>
      <c r="X56" s="285"/>
      <c r="Y56" s="285"/>
      <c r="Z56" s="285"/>
      <c r="AA56" s="285"/>
      <c r="AB56" s="286"/>
      <c r="AC56" s="296" t="str">
        <f>Translation!A119</f>
        <v>Total</v>
      </c>
      <c r="AD56" s="243" t="str">
        <f>Translation!A138</f>
        <v>Las pérdidas de distribución y para el autoconsumo</v>
      </c>
    </row>
    <row r="57" spans="2:30" s="51" customFormat="1" ht="18" customHeight="1">
      <c r="B57" s="270"/>
      <c r="C57" s="290" t="str">
        <f>Translation!A99</f>
        <v>Los combustibles fósiles</v>
      </c>
      <c r="D57" s="291"/>
      <c r="E57" s="291"/>
      <c r="F57" s="291"/>
      <c r="G57" s="291"/>
      <c r="H57" s="291"/>
      <c r="I57" s="292"/>
      <c r="J57" s="290" t="str">
        <f>Translation!A107</f>
        <v>Las fuentes renovables de energía (de los sistemas conectados a redes públicas)</v>
      </c>
      <c r="K57" s="291"/>
      <c r="L57" s="291"/>
      <c r="M57" s="291"/>
      <c r="N57" s="291"/>
      <c r="O57" s="291"/>
      <c r="P57" s="291"/>
      <c r="Q57" s="291"/>
      <c r="R57" s="292"/>
      <c r="S57" s="243" t="str">
        <f>Translation!A117</f>
        <v>Total parcial</v>
      </c>
      <c r="T57" s="274" t="str">
        <f>Translation!A140</f>
        <v>Electricidad conversión al frío</v>
      </c>
      <c r="U57" s="274" t="str">
        <f>Translation!A141</f>
        <v>Conversión de calor a frío</v>
      </c>
      <c r="V57" s="243" t="str">
        <f>Translation!A117</f>
        <v>Total parcial</v>
      </c>
      <c r="W57" s="298" t="str">
        <f>Translation!A131</f>
        <v>Almacenamiento</v>
      </c>
      <c r="X57" s="299"/>
      <c r="Y57" s="297" t="str">
        <f>Translation!A134</f>
        <v>Conexión externa</v>
      </c>
      <c r="Z57" s="297"/>
      <c r="AA57" s="269" t="str">
        <f>Translation!A137</f>
        <v>Reexportación y el consumo externo</v>
      </c>
      <c r="AB57" s="243" t="str">
        <f>Translation!A117</f>
        <v>Total parcial</v>
      </c>
      <c r="AC57" s="296"/>
      <c r="AD57" s="243"/>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43"/>
      <c r="T58" s="275"/>
      <c r="U58" s="275"/>
      <c r="V58" s="243"/>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70"/>
      <c r="AB58" s="243"/>
      <c r="AC58" s="296"/>
      <c r="AD58" s="243"/>
    </row>
    <row r="59" spans="2:30" s="51" customFormat="1" ht="15.75">
      <c r="B59" s="183" t="str">
        <f>Translation!A124</f>
        <v>Electricidad</v>
      </c>
      <c r="C59" s="232">
        <v>1718672.548271308</v>
      </c>
      <c r="D59" s="232">
        <v>858310</v>
      </c>
      <c r="E59" s="232"/>
      <c r="F59" s="232"/>
      <c r="G59" s="232"/>
      <c r="H59" s="232"/>
      <c r="I59" s="59">
        <f>SUM(C59:H59)</f>
        <v>2576982.5482713077</v>
      </c>
      <c r="J59" s="232">
        <v>8120</v>
      </c>
      <c r="K59" s="232">
        <v>834904.3530000001</v>
      </c>
      <c r="L59" s="232">
        <v>374849.99799999985</v>
      </c>
      <c r="M59" s="232">
        <v>0</v>
      </c>
      <c r="N59" s="232">
        <v>0</v>
      </c>
      <c r="O59" s="232">
        <v>59695.56</v>
      </c>
      <c r="P59" s="232">
        <v>0</v>
      </c>
      <c r="Q59" s="232">
        <v>313440</v>
      </c>
      <c r="R59" s="59">
        <f>SUM(J59:Q59)</f>
        <v>1591009.911</v>
      </c>
      <c r="S59" s="59">
        <f>I59+R59</f>
        <v>4167992.459271308</v>
      </c>
      <c r="T59" s="232"/>
      <c r="U59" s="232"/>
      <c r="V59" s="59">
        <f>-T59</f>
        <v>0</v>
      </c>
      <c r="W59" s="232"/>
      <c r="X59" s="232"/>
      <c r="Y59" s="232"/>
      <c r="Z59" s="232"/>
      <c r="AA59" s="184">
        <f>$C$49+$C$50+$C$51</f>
        <v>0</v>
      </c>
      <c r="AB59" s="59">
        <f>-SUM(W59)+SUM(X59:Y59)-SUM(Z59:AA59)</f>
        <v>0</v>
      </c>
      <c r="AC59" s="64">
        <f>S59+V59+AB59</f>
        <v>4167992.459271308</v>
      </c>
      <c r="AD59" s="185">
        <f>AC59-C48</f>
        <v>333439.39674170455</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1718672.548271308</v>
      </c>
      <c r="D62" s="53">
        <f t="shared" si="17"/>
        <v>858310</v>
      </c>
      <c r="E62" s="53">
        <f t="shared" si="17"/>
        <v>0</v>
      </c>
      <c r="F62" s="53">
        <f t="shared" si="17"/>
        <v>0</v>
      </c>
      <c r="G62" s="53">
        <f t="shared" si="17"/>
        <v>0</v>
      </c>
      <c r="H62" s="53">
        <f t="shared" si="17"/>
        <v>0</v>
      </c>
      <c r="I62" s="53">
        <f t="shared" si="17"/>
        <v>2576982.5482713077</v>
      </c>
      <c r="J62" s="53">
        <f t="shared" si="17"/>
        <v>8120</v>
      </c>
      <c r="K62" s="53">
        <f t="shared" si="17"/>
        <v>834904.3530000001</v>
      </c>
      <c r="L62" s="53">
        <f t="shared" si="17"/>
        <v>374849.99799999985</v>
      </c>
      <c r="M62" s="53">
        <f t="shared" si="17"/>
        <v>0</v>
      </c>
      <c r="N62" s="53">
        <f t="shared" si="17"/>
        <v>0</v>
      </c>
      <c r="O62" s="53">
        <f t="shared" si="17"/>
        <v>59695.56</v>
      </c>
      <c r="P62" s="53">
        <f t="shared" si="17"/>
        <v>0</v>
      </c>
      <c r="Q62" s="53">
        <f t="shared" si="17"/>
        <v>313440</v>
      </c>
      <c r="R62" s="53">
        <f t="shared" si="17"/>
        <v>1591009.911</v>
      </c>
      <c r="S62" s="53">
        <f t="shared" si="17"/>
        <v>4167992.459271308</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4167992.459271308</v>
      </c>
      <c r="AD62" s="53">
        <f t="shared" si="17"/>
        <v>333439.39674170455</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69" t="str">
        <f>Translation!A121</f>
        <v>PRODUCCIÓN DEL SECTOR</v>
      </c>
      <c r="C66" s="293" t="str">
        <f>Translation!A143</f>
        <v>Fuente de energía primaria</v>
      </c>
      <c r="D66" s="294"/>
      <c r="E66" s="294"/>
      <c r="F66" s="294"/>
      <c r="G66" s="294"/>
      <c r="H66" s="294"/>
      <c r="I66" s="294"/>
      <c r="J66" s="294"/>
      <c r="K66" s="294"/>
      <c r="L66" s="294"/>
      <c r="M66" s="294"/>
      <c r="N66" s="294"/>
      <c r="O66" s="294"/>
      <c r="P66" s="294"/>
      <c r="Q66" s="294"/>
      <c r="R66" s="294"/>
      <c r="S66" s="295"/>
      <c r="T66" s="309"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70"/>
      <c r="C67" s="293" t="str">
        <f>Translation!A99</f>
        <v>Los combustibles fósiles</v>
      </c>
      <c r="D67" s="294"/>
      <c r="E67" s="294"/>
      <c r="F67" s="294"/>
      <c r="G67" s="294"/>
      <c r="H67" s="294"/>
      <c r="I67" s="295"/>
      <c r="J67" s="293" t="str">
        <f>Translation!A108</f>
        <v>Fuentes de energía renovables</v>
      </c>
      <c r="K67" s="294"/>
      <c r="L67" s="294"/>
      <c r="M67" s="294"/>
      <c r="N67" s="294"/>
      <c r="O67" s="294"/>
      <c r="P67" s="294"/>
      <c r="Q67" s="294"/>
      <c r="R67" s="295"/>
      <c r="S67" s="300" t="str">
        <f>Translation!A119</f>
        <v>Total</v>
      </c>
      <c r="T67" s="310"/>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300"/>
      <c r="T68" s="311"/>
      <c r="U68" s="57"/>
      <c r="V68" s="57"/>
      <c r="W68" s="68"/>
      <c r="X68" s="57"/>
      <c r="Y68" s="57"/>
      <c r="Z68" s="57"/>
      <c r="AA68" s="57"/>
      <c r="AB68" s="57"/>
      <c r="AC68" s="57"/>
      <c r="AD68" s="57"/>
      <c r="AE68" s="57"/>
    </row>
    <row r="69" spans="2:31" s="51" customFormat="1" ht="15.75">
      <c r="B69" s="183" t="str">
        <f>Translation!A124</f>
        <v>Electricidad</v>
      </c>
      <c r="C69" s="232">
        <v>3305139.5159063614</v>
      </c>
      <c r="D69" s="232">
        <v>1650596.1538461538</v>
      </c>
      <c r="E69" s="232"/>
      <c r="F69" s="232"/>
      <c r="G69" s="232"/>
      <c r="H69" s="232"/>
      <c r="I69" s="59">
        <f>SUM(C69:H69)</f>
        <v>4955735.669752515</v>
      </c>
      <c r="J69" s="75">
        <f>J59</f>
        <v>8120</v>
      </c>
      <c r="K69" s="75">
        <f aca="true" t="shared" si="18" ref="K69:P69">K59</f>
        <v>834904.3530000001</v>
      </c>
      <c r="L69" s="75">
        <f t="shared" si="18"/>
        <v>374849.99799999985</v>
      </c>
      <c r="M69" s="75">
        <f t="shared" si="18"/>
        <v>0</v>
      </c>
      <c r="N69" s="75">
        <f t="shared" si="18"/>
        <v>0</v>
      </c>
      <c r="O69" s="232">
        <v>132656.8</v>
      </c>
      <c r="P69" s="75">
        <f t="shared" si="18"/>
        <v>0</v>
      </c>
      <c r="Q69" s="75"/>
      <c r="R69" s="59">
        <f>SUM(J69:Q69)</f>
        <v>1350531.151</v>
      </c>
      <c r="S69" s="59">
        <f>I69+R69</f>
        <v>6306266.8207525145</v>
      </c>
      <c r="T69" s="71">
        <f>S69-AC59+AB59</f>
        <v>2138274.3614812065</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3305139.5159063614</v>
      </c>
      <c r="D72" s="53">
        <f t="shared" si="20"/>
        <v>1650596.1538461538</v>
      </c>
      <c r="E72" s="53">
        <f t="shared" si="20"/>
        <v>0</v>
      </c>
      <c r="F72" s="53">
        <f t="shared" si="20"/>
        <v>0</v>
      </c>
      <c r="G72" s="53">
        <f t="shared" si="20"/>
        <v>0</v>
      </c>
      <c r="H72" s="53">
        <f t="shared" si="20"/>
        <v>0</v>
      </c>
      <c r="I72" s="53">
        <f t="shared" si="20"/>
        <v>4955735.669752515</v>
      </c>
      <c r="J72" s="53">
        <f t="shared" si="20"/>
        <v>8120</v>
      </c>
      <c r="K72" s="53">
        <f t="shared" si="20"/>
        <v>834904.3530000001</v>
      </c>
      <c r="L72" s="53">
        <f t="shared" si="20"/>
        <v>374849.99799999985</v>
      </c>
      <c r="M72" s="53">
        <f t="shared" si="20"/>
        <v>0</v>
      </c>
      <c r="N72" s="53">
        <f t="shared" si="20"/>
        <v>0</v>
      </c>
      <c r="O72" s="53">
        <f t="shared" si="20"/>
        <v>132656.8</v>
      </c>
      <c r="P72" s="53">
        <f t="shared" si="20"/>
        <v>0</v>
      </c>
      <c r="Q72" s="53">
        <f t="shared" si="20"/>
        <v>0</v>
      </c>
      <c r="R72" s="53">
        <f t="shared" si="20"/>
        <v>1350531.151</v>
      </c>
      <c r="S72" s="53">
        <f t="shared" si="20"/>
        <v>6306266.8207525145</v>
      </c>
      <c r="T72" s="71">
        <f>S72-AC62+AB62</f>
        <v>2138274.3614812065</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271" t="str">
        <f>Translation!A123</f>
        <v>Productos energéticos</v>
      </c>
      <c r="C76" s="276" t="str">
        <f>Translation!A143</f>
        <v>Fuente de energía primaria</v>
      </c>
      <c r="D76" s="277"/>
      <c r="E76" s="277"/>
      <c r="F76" s="277"/>
      <c r="G76" s="277"/>
      <c r="H76" s="277"/>
      <c r="I76" s="277"/>
      <c r="J76" s="277"/>
      <c r="K76" s="277"/>
      <c r="L76" s="277"/>
      <c r="M76" s="277"/>
      <c r="N76" s="277"/>
      <c r="O76" s="277"/>
      <c r="P76" s="277"/>
      <c r="Q76" s="277"/>
      <c r="R76" s="277"/>
      <c r="S76" s="277"/>
      <c r="T76" s="277"/>
      <c r="U76" s="277"/>
      <c r="V76" s="277"/>
      <c r="W76" s="277"/>
      <c r="X76" s="277"/>
      <c r="Y76" s="278"/>
    </row>
    <row r="77" spans="2:25" s="51" customFormat="1" ht="15" customHeight="1">
      <c r="B77" s="272"/>
      <c r="C77" s="276" t="str">
        <f>Translation!A99</f>
        <v>Los combustibles fósiles</v>
      </c>
      <c r="D77" s="277"/>
      <c r="E77" s="277"/>
      <c r="F77" s="277"/>
      <c r="G77" s="277"/>
      <c r="H77" s="277"/>
      <c r="I77" s="278"/>
      <c r="J77" s="276" t="str">
        <f>Translation!A108</f>
        <v>Fuentes de energía renovables</v>
      </c>
      <c r="K77" s="277"/>
      <c r="L77" s="277"/>
      <c r="M77" s="277"/>
      <c r="N77" s="277"/>
      <c r="O77" s="277"/>
      <c r="P77" s="277"/>
      <c r="Q77" s="277"/>
      <c r="R77" s="278"/>
      <c r="S77" s="284" t="str">
        <f>Translation!A124</f>
        <v>Electricidad</v>
      </c>
      <c r="T77" s="285"/>
      <c r="U77" s="285"/>
      <c r="V77" s="286"/>
      <c r="W77" s="70" t="str">
        <f>Translation!A125</f>
        <v>Calor</v>
      </c>
      <c r="X77" s="70" t="str">
        <f>Translation!A126</f>
        <v>Frío</v>
      </c>
      <c r="Y77" s="269" t="str">
        <f>Translation!A119</f>
        <v>Total</v>
      </c>
    </row>
    <row r="78" spans="2:25" s="51" customFormat="1" ht="46.5" customHeight="1">
      <c r="B78" s="273"/>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70"/>
    </row>
    <row r="79" spans="2:25" s="51" customFormat="1" ht="15.75">
      <c r="B79" s="107" t="str">
        <f>Translation!A119</f>
        <v>Total</v>
      </c>
      <c r="C79" s="184">
        <f aca="true" t="shared" si="21" ref="C79:H79">G48+C72</f>
        <v>3487127.2661605044</v>
      </c>
      <c r="D79" s="184">
        <f t="shared" si="21"/>
        <v>5116409.812997914</v>
      </c>
      <c r="E79" s="184">
        <f t="shared" si="21"/>
        <v>3169650.8865917707</v>
      </c>
      <c r="F79" s="184">
        <f t="shared" si="21"/>
        <v>444761.2903214024</v>
      </c>
      <c r="G79" s="184">
        <f t="shared" si="21"/>
        <v>0</v>
      </c>
      <c r="H79" s="184">
        <f t="shared" si="21"/>
        <v>0</v>
      </c>
      <c r="I79" s="53">
        <f>SUM(C79:H79)</f>
        <v>12217949.25607159</v>
      </c>
      <c r="J79" s="184">
        <f aca="true" t="shared" si="22" ref="J79:O79">N48+J72</f>
        <v>8120</v>
      </c>
      <c r="K79" s="184">
        <f t="shared" si="22"/>
        <v>834904.3530000001</v>
      </c>
      <c r="L79" s="184">
        <f t="shared" si="22"/>
        <v>466899.7320578353</v>
      </c>
      <c r="M79" s="184">
        <f t="shared" si="22"/>
        <v>0</v>
      </c>
      <c r="N79" s="184">
        <f t="shared" si="22"/>
        <v>0</v>
      </c>
      <c r="O79" s="184">
        <f t="shared" si="22"/>
        <v>132656.8</v>
      </c>
      <c r="P79" s="184">
        <f>P72</f>
        <v>0</v>
      </c>
      <c r="Q79" s="184">
        <f>Q72</f>
        <v>0</v>
      </c>
      <c r="R79" s="53">
        <f>SUM(J79:Q79)</f>
        <v>1442580.8850578356</v>
      </c>
      <c r="S79" s="184">
        <f>Y62</f>
        <v>0</v>
      </c>
      <c r="T79" s="184">
        <f>Z62</f>
        <v>0</v>
      </c>
      <c r="U79" s="184">
        <f>$C$49+$C$50+$C$51</f>
        <v>0</v>
      </c>
      <c r="V79" s="53">
        <f>S79-T79-U79</f>
        <v>0</v>
      </c>
      <c r="W79" s="184">
        <f>$D$49+$D$50+$D$51</f>
        <v>0</v>
      </c>
      <c r="X79" s="184">
        <f>$E$49+$E$50+$E$51</f>
        <v>0</v>
      </c>
      <c r="Y79" s="53">
        <f>I79+R79+V79-W79-X79</f>
        <v>13660530.141129425</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69" t="str">
        <f>Translation!A121</f>
        <v>PRODUCCIÓN DEL SECTOR</v>
      </c>
      <c r="C83" s="293" t="str">
        <f>Translation!A143</f>
        <v>Fuente de energía primaria</v>
      </c>
      <c r="D83" s="294"/>
      <c r="E83" s="294"/>
      <c r="F83" s="294"/>
      <c r="G83" s="294"/>
      <c r="H83" s="294"/>
      <c r="I83" s="294"/>
      <c r="J83" s="294"/>
      <c r="K83" s="294"/>
      <c r="L83" s="294"/>
      <c r="M83" s="294"/>
      <c r="N83" s="294"/>
      <c r="O83" s="294"/>
      <c r="P83" s="294"/>
      <c r="Q83" s="294"/>
      <c r="R83" s="294"/>
      <c r="S83" s="295"/>
      <c r="T83" s="68"/>
      <c r="V83" s="57"/>
      <c r="W83" s="57"/>
      <c r="X83" s="68"/>
      <c r="Y83" s="57"/>
      <c r="Z83" s="57"/>
      <c r="AA83" s="57"/>
      <c r="AB83" s="57"/>
      <c r="AC83" s="57"/>
      <c r="AD83" s="57"/>
      <c r="AE83" s="57"/>
      <c r="AF83" s="57"/>
    </row>
    <row r="84" spans="2:32" s="51" customFormat="1" ht="15" customHeight="1">
      <c r="B84" s="270"/>
      <c r="C84" s="293" t="str">
        <f>Translation!A99</f>
        <v>Los combustibles fósiles</v>
      </c>
      <c r="D84" s="294"/>
      <c r="E84" s="294"/>
      <c r="F84" s="294"/>
      <c r="G84" s="294"/>
      <c r="H84" s="294"/>
      <c r="I84" s="295"/>
      <c r="J84" s="293" t="str">
        <f>Translation!A108</f>
        <v>Fuentes de energía renovables</v>
      </c>
      <c r="K84" s="294"/>
      <c r="L84" s="294"/>
      <c r="M84" s="294"/>
      <c r="N84" s="294"/>
      <c r="O84" s="294"/>
      <c r="P84" s="294"/>
      <c r="Q84" s="294"/>
      <c r="R84" s="295"/>
      <c r="S84" s="300"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300"/>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0.52</v>
      </c>
      <c r="D86" s="186">
        <f t="shared" si="23"/>
        <v>0.52</v>
      </c>
      <c r="E86" s="186" t="str">
        <f t="shared" si="23"/>
        <v>-</v>
      </c>
      <c r="F86" s="186" t="str">
        <f t="shared" si="23"/>
        <v>-</v>
      </c>
      <c r="G86" s="186" t="str">
        <f t="shared" si="23"/>
        <v>-</v>
      </c>
      <c r="H86" s="186" t="str">
        <f t="shared" si="23"/>
        <v>-</v>
      </c>
      <c r="I86" s="67">
        <f t="shared" si="23"/>
        <v>0.52</v>
      </c>
      <c r="J86" s="186">
        <f t="shared" si="23"/>
        <v>1</v>
      </c>
      <c r="K86" s="186">
        <f t="shared" si="23"/>
        <v>1</v>
      </c>
      <c r="L86" s="186">
        <f t="shared" si="23"/>
        <v>1</v>
      </c>
      <c r="M86" s="186" t="str">
        <f t="shared" si="23"/>
        <v>-</v>
      </c>
      <c r="N86" s="186" t="str">
        <f t="shared" si="23"/>
        <v>-</v>
      </c>
      <c r="O86" s="186">
        <f t="shared" si="23"/>
        <v>0.45</v>
      </c>
      <c r="P86" s="186" t="str">
        <f t="shared" si="23"/>
        <v>-</v>
      </c>
      <c r="Q86" s="186" t="s">
        <v>975</v>
      </c>
      <c r="R86" s="67">
        <f aca="true" t="shared" si="24" ref="R86:S88">IF(R69&gt;0,R59/R69,"-")</f>
        <v>1.1780623570377755</v>
      </c>
      <c r="S86" s="67">
        <f t="shared" si="24"/>
        <v>0.660928656801418</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975</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975</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1318</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274" t="str">
        <f>Translation!A56</f>
        <v>La demanda del sector</v>
      </c>
      <c r="C92" s="279" t="str">
        <f>Translation!A94</f>
        <v>ENERGÍA PARA EL USO FINAL</v>
      </c>
      <c r="D92" s="280"/>
      <c r="E92" s="280"/>
      <c r="F92" s="280"/>
      <c r="G92" s="280"/>
      <c r="H92" s="280"/>
      <c r="I92" s="280"/>
      <c r="J92" s="280"/>
      <c r="K92" s="280"/>
      <c r="L92" s="280"/>
      <c r="M92" s="280"/>
      <c r="N92" s="280"/>
      <c r="O92" s="280"/>
      <c r="P92" s="280"/>
      <c r="Q92" s="280"/>
      <c r="R92" s="280"/>
      <c r="S92" s="280"/>
      <c r="T92" s="280"/>
      <c r="U92" s="281"/>
    </row>
    <row r="93" spans="2:21" s="51" customFormat="1" ht="18" customHeight="1">
      <c r="B93" s="275"/>
      <c r="C93" s="279" t="str">
        <f>Translation!A95</f>
        <v>Servicios centralizados de energía</v>
      </c>
      <c r="D93" s="280"/>
      <c r="E93" s="280"/>
      <c r="F93" s="281"/>
      <c r="G93" s="279" t="str">
        <f>Translation!A99</f>
        <v>Los combustibles fósiles</v>
      </c>
      <c r="H93" s="280"/>
      <c r="I93" s="280"/>
      <c r="J93" s="280"/>
      <c r="K93" s="280"/>
      <c r="L93" s="280"/>
      <c r="M93" s="281"/>
      <c r="N93" s="279" t="str">
        <f>Translation!A106</f>
        <v>Fuentes de energía renovables (excluyendo electricidad y calor vendidos a redes públicas)</v>
      </c>
      <c r="O93" s="280"/>
      <c r="P93" s="280"/>
      <c r="Q93" s="280"/>
      <c r="R93" s="280"/>
      <c r="S93" s="280"/>
      <c r="T93" s="281"/>
      <c r="U93" s="282"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83"/>
    </row>
    <row r="95" spans="1:21" s="21" customFormat="1" ht="15.75">
      <c r="A95" s="22"/>
      <c r="B95" s="66" t="str">
        <f>Translation!A60</f>
        <v>RESIDENCIAL</v>
      </c>
      <c r="C95" s="64">
        <f>SUM(C96:C104)</f>
        <v>395420.2156429697</v>
      </c>
      <c r="D95" s="64">
        <f>SUM(D96:D104)</f>
        <v>0</v>
      </c>
      <c r="E95" s="64">
        <f>SUM(E96:E104)</f>
        <v>0</v>
      </c>
      <c r="F95" s="64">
        <f aca="true" t="shared" si="27" ref="F95:F126">SUM(C95:E95)</f>
        <v>395420.2156429697</v>
      </c>
      <c r="G95" s="64">
        <f aca="true" t="shared" si="28" ref="G95:L95">SUM(G96:G104)</f>
        <v>0</v>
      </c>
      <c r="H95" s="64">
        <f t="shared" si="28"/>
        <v>336.0681571284008</v>
      </c>
      <c r="I95" s="64">
        <f t="shared" si="28"/>
        <v>0</v>
      </c>
      <c r="J95" s="64">
        <f t="shared" si="28"/>
        <v>94365.14781414894</v>
      </c>
      <c r="K95" s="64">
        <f t="shared" si="28"/>
        <v>0</v>
      </c>
      <c r="L95" s="64">
        <f t="shared" si="28"/>
        <v>0</v>
      </c>
      <c r="M95" s="64">
        <f aca="true" t="shared" si="29" ref="M95:M126">SUM(G95:L95)</f>
        <v>94701.21597127734</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490121.43161424703</v>
      </c>
    </row>
    <row r="96" spans="1:21" s="21" customFormat="1" ht="15.75">
      <c r="A96" s="22"/>
      <c r="B96" s="181" t="str">
        <f>Translation!A61</f>
        <v>Agua caliente</v>
      </c>
      <c r="C96" s="75">
        <f aca="true" t="shared" si="33" ref="C96:C104">IF(AND(C$48&gt;0,($S$133+$V$143)&gt;0),($S$133+$V$143)/C$48,0)*C18</f>
        <v>41711.11035412665</v>
      </c>
      <c r="D96" s="75">
        <f aca="true" t="shared" si="34" ref="D96:D104">IF(AND(D$48&gt;0,$S$134&gt;0),($S$134)/D$48,0)*D18</f>
        <v>0</v>
      </c>
      <c r="E96" s="75">
        <f aca="true" t="shared" si="35" ref="E96:E104">IF(AND(E$48&gt;0,$S$135&gt;0),($S$135)/E$48,0)*E18</f>
        <v>0</v>
      </c>
      <c r="F96" s="64">
        <f t="shared" si="27"/>
        <v>41711.11035412665</v>
      </c>
      <c r="G96" s="75">
        <f>'CO2 factors'!C$7*G18</f>
        <v>0</v>
      </c>
      <c r="H96" s="75">
        <f>'CO2 factors'!D$7*H18</f>
        <v>0</v>
      </c>
      <c r="I96" s="75">
        <f>'CO2 factors'!E$7*I18</f>
        <v>0</v>
      </c>
      <c r="J96" s="75">
        <f>'CO2 factors'!F$7*J18</f>
        <v>43384.461357315944</v>
      </c>
      <c r="K96" s="75">
        <f>'CO2 factors'!G$7*K18</f>
        <v>0</v>
      </c>
      <c r="L96" s="75">
        <f>'CO2 factors'!H$7*L18</f>
        <v>0</v>
      </c>
      <c r="M96" s="64">
        <f t="shared" si="29"/>
        <v>43384.461357315944</v>
      </c>
      <c r="N96" s="75">
        <f>'CO2 factors'!J$7*N18</f>
        <v>0</v>
      </c>
      <c r="O96" s="75">
        <f>'CO2 factors'!K$7*O18</f>
        <v>0</v>
      </c>
      <c r="P96" s="75">
        <f>'CO2 factors'!L$7*P18</f>
        <v>0</v>
      </c>
      <c r="Q96" s="75">
        <f>'CO2 factors'!M$7*Q18</f>
        <v>0</v>
      </c>
      <c r="R96" s="75">
        <f>'CO2 factors'!N$7*R18</f>
        <v>0</v>
      </c>
      <c r="S96" s="75">
        <f>'CO2 factors'!O$7*S18</f>
        <v>0</v>
      </c>
      <c r="T96" s="64">
        <f t="shared" si="31"/>
        <v>0</v>
      </c>
      <c r="U96" s="64">
        <f t="shared" si="32"/>
        <v>85095.5717114426</v>
      </c>
    </row>
    <row r="97" spans="1:21" s="21" customFormat="1" ht="15.75">
      <c r="A97" s="22"/>
      <c r="B97" s="181" t="str">
        <f>Translation!A62</f>
        <v>Calefacción y refrigeración</v>
      </c>
      <c r="C97" s="75">
        <f t="shared" si="33"/>
        <v>13951.403224849959</v>
      </c>
      <c r="D97" s="75">
        <f t="shared" si="34"/>
        <v>0</v>
      </c>
      <c r="E97" s="75">
        <f t="shared" si="35"/>
        <v>0</v>
      </c>
      <c r="F97" s="64">
        <f t="shared" si="27"/>
        <v>13951.403224849959</v>
      </c>
      <c r="G97" s="75">
        <f>'CO2 factors'!C$7*G19</f>
        <v>0</v>
      </c>
      <c r="H97" s="75">
        <f>'CO2 factors'!D$7*H19</f>
        <v>336.0681571284008</v>
      </c>
      <c r="I97" s="75">
        <f>'CO2 factors'!E$7*I19</f>
        <v>0</v>
      </c>
      <c r="J97" s="75">
        <f>'CO2 factors'!F$7*J19</f>
        <v>1532.9894793924725</v>
      </c>
      <c r="K97" s="75">
        <f>'CO2 factors'!G$7*K19</f>
        <v>0</v>
      </c>
      <c r="L97" s="75">
        <f>'CO2 factors'!H$7*L19</f>
        <v>0</v>
      </c>
      <c r="M97" s="64">
        <f t="shared" si="29"/>
        <v>1869.0576365208733</v>
      </c>
      <c r="N97" s="75">
        <f>'CO2 factors'!J$7*N19</f>
        <v>0</v>
      </c>
      <c r="O97" s="75">
        <f>'CO2 factors'!K$7*O19</f>
        <v>0</v>
      </c>
      <c r="P97" s="75">
        <f>'CO2 factors'!L$7*P19</f>
        <v>0</v>
      </c>
      <c r="Q97" s="75">
        <f>'CO2 factors'!M$7*Q19</f>
        <v>0</v>
      </c>
      <c r="R97" s="75">
        <f>'CO2 factors'!N$7*R19</f>
        <v>0</v>
      </c>
      <c r="S97" s="75">
        <f>'CO2 factors'!O$7*S19</f>
        <v>0</v>
      </c>
      <c r="T97" s="64">
        <f t="shared" si="31"/>
        <v>0</v>
      </c>
      <c r="U97" s="64">
        <f t="shared" si="32"/>
        <v>15820.460861370831</v>
      </c>
    </row>
    <row r="98" spans="1:21" s="21" customFormat="1" ht="15.75">
      <c r="A98" s="22"/>
      <c r="B98" s="181" t="str">
        <f>Translation!A63</f>
        <v>Iluminación</v>
      </c>
      <c r="C98" s="75">
        <f t="shared" si="33"/>
        <v>61550.30834492627</v>
      </c>
      <c r="D98" s="75">
        <f t="shared" si="34"/>
        <v>0</v>
      </c>
      <c r="E98" s="75">
        <f t="shared" si="35"/>
        <v>0</v>
      </c>
      <c r="F98" s="64">
        <f t="shared" si="27"/>
        <v>61550.30834492627</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61550.30834492627</v>
      </c>
    </row>
    <row r="99" spans="1:21" s="21" customFormat="1" ht="15.75">
      <c r="A99" s="22"/>
      <c r="B99" s="181" t="str">
        <f>Translation!A64</f>
        <v>Cocina</v>
      </c>
      <c r="C99" s="75">
        <f t="shared" si="33"/>
        <v>89453.11479462622</v>
      </c>
      <c r="D99" s="75">
        <f t="shared" si="34"/>
        <v>0</v>
      </c>
      <c r="E99" s="75">
        <f t="shared" si="35"/>
        <v>0</v>
      </c>
      <c r="F99" s="64">
        <f t="shared" si="27"/>
        <v>89453.11479462622</v>
      </c>
      <c r="G99" s="75">
        <f>'CO2 factors'!C$7*G21</f>
        <v>0</v>
      </c>
      <c r="H99" s="75">
        <f>'CO2 factors'!D$7*H21</f>
        <v>0</v>
      </c>
      <c r="I99" s="75">
        <f>'CO2 factors'!E$7*I21</f>
        <v>0</v>
      </c>
      <c r="J99" s="75">
        <f>'CO2 factors'!F$7*J21</f>
        <v>49447.696977440515</v>
      </c>
      <c r="K99" s="75">
        <f>'CO2 factors'!G$7*K21</f>
        <v>0</v>
      </c>
      <c r="L99" s="75">
        <f>'CO2 factors'!H$7*L21</f>
        <v>0</v>
      </c>
      <c r="M99" s="64">
        <f t="shared" si="29"/>
        <v>49447.696977440515</v>
      </c>
      <c r="N99" s="75">
        <f>'CO2 factors'!J$7*N21</f>
        <v>0</v>
      </c>
      <c r="O99" s="75">
        <f>'CO2 factors'!K$7*O21</f>
        <v>0</v>
      </c>
      <c r="P99" s="75">
        <f>'CO2 factors'!L$7*P21</f>
        <v>0</v>
      </c>
      <c r="Q99" s="75">
        <f>'CO2 factors'!M$7*Q21</f>
        <v>0</v>
      </c>
      <c r="R99" s="75">
        <f>'CO2 factors'!N$7*R21</f>
        <v>0</v>
      </c>
      <c r="S99" s="75">
        <f>'CO2 factors'!O$7*S21</f>
        <v>0</v>
      </c>
      <c r="T99" s="64">
        <f t="shared" si="31"/>
        <v>0</v>
      </c>
      <c r="U99" s="64">
        <f t="shared" si="32"/>
        <v>138900.81177206675</v>
      </c>
    </row>
    <row r="100" spans="1:21" s="21" customFormat="1" ht="15.75">
      <c r="A100" s="22"/>
      <c r="B100" s="181" t="str">
        <f>Translation!A65</f>
        <v>Refrigerador y congelador</v>
      </c>
      <c r="C100" s="75">
        <f t="shared" si="33"/>
        <v>102583.84724154384</v>
      </c>
      <c r="D100" s="75">
        <f t="shared" si="34"/>
        <v>0</v>
      </c>
      <c r="E100" s="75">
        <f t="shared" si="35"/>
        <v>0</v>
      </c>
      <c r="F100" s="64">
        <f t="shared" si="27"/>
        <v>102583.84724154384</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102583.84724154384</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63601.98528975717</v>
      </c>
      <c r="D103" s="75">
        <f t="shared" si="34"/>
        <v>0</v>
      </c>
      <c r="E103" s="75">
        <f t="shared" si="35"/>
        <v>0</v>
      </c>
      <c r="F103" s="64">
        <f t="shared" si="27"/>
        <v>63601.98528975717</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63601.98528975717</v>
      </c>
    </row>
    <row r="104" spans="1:21" s="21" customFormat="1" ht="15.75">
      <c r="A104" s="22"/>
      <c r="B104" s="181" t="str">
        <f>Translation!A69</f>
        <v>Otros aparatos eléctricos</v>
      </c>
      <c r="C104" s="75">
        <f t="shared" si="33"/>
        <v>22568.446393139646</v>
      </c>
      <c r="D104" s="75">
        <f t="shared" si="34"/>
        <v>0</v>
      </c>
      <c r="E104" s="75">
        <f t="shared" si="35"/>
        <v>0</v>
      </c>
      <c r="F104" s="64">
        <f t="shared" si="27"/>
        <v>22568.446393139646</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22568.446393139646</v>
      </c>
    </row>
    <row r="105" spans="1:21" s="21" customFormat="1" ht="15.75">
      <c r="A105" s="22"/>
      <c r="B105" s="66" t="str">
        <f>Translation!A70</f>
        <v>SECTOR PRIMARIO</v>
      </c>
      <c r="C105" s="64">
        <f>SUM(C106:C107)</f>
        <v>40051.332851851155</v>
      </c>
      <c r="D105" s="64">
        <f>SUM(D106:D107)</f>
        <v>0</v>
      </c>
      <c r="E105" s="64">
        <f>SUM(E106:E107)</f>
        <v>0</v>
      </c>
      <c r="F105" s="64">
        <f t="shared" si="27"/>
        <v>40051.332851851155</v>
      </c>
      <c r="G105" s="64">
        <f aca="true" t="shared" si="36" ref="G105:L105">SUM(G106:G107)</f>
        <v>65.72878845620453</v>
      </c>
      <c r="H105" s="64">
        <f t="shared" si="36"/>
        <v>5179.949649363295</v>
      </c>
      <c r="I105" s="64">
        <f t="shared" si="36"/>
        <v>74.84056536598206</v>
      </c>
      <c r="J105" s="64">
        <f t="shared" si="36"/>
        <v>0</v>
      </c>
      <c r="K105" s="64">
        <f t="shared" si="36"/>
        <v>0</v>
      </c>
      <c r="L105" s="64">
        <f t="shared" si="36"/>
        <v>0</v>
      </c>
      <c r="M105" s="64">
        <f t="shared" si="29"/>
        <v>5320.519003185482</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45371.851855036635</v>
      </c>
    </row>
    <row r="106" spans="1:21" s="21" customFormat="1" ht="15.75">
      <c r="A106" s="22"/>
      <c r="B106" s="182" t="str">
        <f>Translation!A71</f>
        <v>Agricultura, silvicultura y pesca</v>
      </c>
      <c r="C106" s="75">
        <f>IF(AND(C$48&gt;0,($S$133+$V$143)&gt;0),($S$133+$V$143)/C$48,0)*C28</f>
        <v>39955.069174401055</v>
      </c>
      <c r="D106" s="75">
        <f>IF(AND(D$48&gt;0,$S$134&gt;0),($S$134)/D$48,0)*D28</f>
        <v>0</v>
      </c>
      <c r="E106" s="75">
        <f>IF(AND(E$48&gt;0,$S$135&gt;0),($S$135)/E$48,0)*E28</f>
        <v>0</v>
      </c>
      <c r="F106" s="64">
        <f t="shared" si="27"/>
        <v>39955.069174401055</v>
      </c>
      <c r="G106" s="75">
        <f>'CO2 factors'!C$7*G28</f>
        <v>65.72878845620453</v>
      </c>
      <c r="H106" s="75">
        <f>'CO2 factors'!D$7*H28</f>
        <v>5179.949649363295</v>
      </c>
      <c r="I106" s="75">
        <f>'CO2 factors'!E$7*I28</f>
        <v>74.84056536598206</v>
      </c>
      <c r="J106" s="75">
        <f>'CO2 factors'!F$7*J28</f>
        <v>0</v>
      </c>
      <c r="K106" s="75">
        <f>'CO2 factors'!G$7*K28</f>
        <v>0</v>
      </c>
      <c r="L106" s="75">
        <f>'CO2 factors'!H$7*L28</f>
        <v>0</v>
      </c>
      <c r="M106" s="64">
        <f t="shared" si="29"/>
        <v>5320.519003185482</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45275.588177586535</v>
      </c>
    </row>
    <row r="107" spans="1:21" s="21" customFormat="1" ht="15.75">
      <c r="A107" s="22"/>
      <c r="B107" s="182" t="str">
        <f>Translation!A72</f>
        <v>Minas y canteras</v>
      </c>
      <c r="C107" s="75">
        <f>IF(AND(C$48&gt;0,($S$133+$V$143)&gt;0),($S$133+$V$143)/C$48,0)*C29</f>
        <v>96.26367745009725</v>
      </c>
      <c r="D107" s="75">
        <f>IF(AND(D$48&gt;0,$S$134&gt;0),($S$134)/D$48,0)*D29</f>
        <v>0</v>
      </c>
      <c r="E107" s="75">
        <f>IF(AND(E$48&gt;0,$S$135&gt;0),($S$135)/E$48,0)*E29</f>
        <v>0</v>
      </c>
      <c r="F107" s="64">
        <f t="shared" si="27"/>
        <v>96.26367745009725</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96.26367745009725</v>
      </c>
    </row>
    <row r="108" spans="1:21" s="21" customFormat="1" ht="15.75">
      <c r="A108" s="22"/>
      <c r="B108" s="61" t="str">
        <f>Translation!A73</f>
        <v>SECTOR SECUNDARIO</v>
      </c>
      <c r="C108" s="64">
        <f>SUM(C109:C111)</f>
        <v>215963.77776155068</v>
      </c>
      <c r="D108" s="64">
        <f>SUM(D109:D111)</f>
        <v>0</v>
      </c>
      <c r="E108" s="64">
        <f>SUM(E109:E111)</f>
        <v>0</v>
      </c>
      <c r="F108" s="64">
        <f t="shared" si="27"/>
        <v>215963.77776155068</v>
      </c>
      <c r="G108" s="64">
        <f aca="true" t="shared" si="38" ref="G108:L108">SUM(G109:G111)</f>
        <v>49170.30117308473</v>
      </c>
      <c r="H108" s="64">
        <f t="shared" si="38"/>
        <v>149444.68524715333</v>
      </c>
      <c r="I108" s="64">
        <f t="shared" si="38"/>
        <v>307.222363287779</v>
      </c>
      <c r="J108" s="64">
        <f t="shared" si="38"/>
        <v>0</v>
      </c>
      <c r="K108" s="64">
        <f t="shared" si="38"/>
        <v>0</v>
      </c>
      <c r="L108" s="64">
        <f t="shared" si="38"/>
        <v>0</v>
      </c>
      <c r="M108" s="64">
        <f t="shared" si="29"/>
        <v>198922.20878352586</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414885.98654507654</v>
      </c>
    </row>
    <row r="109" spans="1:21" s="21" customFormat="1" ht="15.75">
      <c r="A109" s="22"/>
      <c r="B109" s="182" t="str">
        <f>Translation!A74</f>
        <v>Fabricación</v>
      </c>
      <c r="C109" s="75">
        <f>IF(AND(C$48&gt;0,($S$133+$V$143)&gt;0),($S$133+$V$143)/C$48,0)*C31</f>
        <v>164927.41517312164</v>
      </c>
      <c r="D109" s="75">
        <f>IF(AND(D$48&gt;0,$S$134&gt;0),($S$134)/D$48,0)*D31</f>
        <v>0</v>
      </c>
      <c r="E109" s="75">
        <f>IF(AND(E$48&gt;0,$S$135&gt;0),($S$135)/E$48,0)*E31</f>
        <v>0</v>
      </c>
      <c r="F109" s="64">
        <f t="shared" si="27"/>
        <v>164927.41517312164</v>
      </c>
      <c r="G109" s="75">
        <f>'CO2 factors'!C$7*G31</f>
        <v>37976.18289292805</v>
      </c>
      <c r="H109" s="75">
        <f>'CO2 factors'!D$7*H31</f>
        <v>85116.16700395219</v>
      </c>
      <c r="I109" s="75">
        <f>'CO2 factors'!E$7*I31</f>
        <v>163.44608127387048</v>
      </c>
      <c r="J109" s="75">
        <f>'CO2 factors'!F$7*J31</f>
        <v>0</v>
      </c>
      <c r="K109" s="75">
        <f>'CO2 factors'!G$7*K31</f>
        <v>0</v>
      </c>
      <c r="L109" s="75">
        <f>'CO2 factors'!H$7*L31</f>
        <v>0</v>
      </c>
      <c r="M109" s="64">
        <f t="shared" si="29"/>
        <v>123255.79597815411</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288183.2111512758</v>
      </c>
    </row>
    <row r="110" spans="1:21" s="21" customFormat="1" ht="30">
      <c r="A110" s="22"/>
      <c r="B110" s="182" t="str">
        <f>Translation!A75</f>
        <v>Agua potable, alcantarillado, gestión de residuos y descontaminación</v>
      </c>
      <c r="C110" s="75">
        <f>IF(AND(C$48&gt;0,($S$133+$V$143)&gt;0),($S$133+$V$143)/C$48,0)*C32</f>
        <v>32334.942008450733</v>
      </c>
      <c r="D110" s="75">
        <f>IF(AND(D$48&gt;0,$S$134&gt;0),($S$134)/D$48,0)*D32</f>
        <v>0</v>
      </c>
      <c r="E110" s="75">
        <f>IF(AND(E$48&gt;0,$S$135&gt;0),($S$135)/E$48,0)*E32</f>
        <v>0</v>
      </c>
      <c r="F110" s="64">
        <f t="shared" si="27"/>
        <v>32334.942008450733</v>
      </c>
      <c r="G110" s="75">
        <f>'CO2 factors'!C$7*G32</f>
        <v>0</v>
      </c>
      <c r="H110" s="75">
        <f>'CO2 factors'!D$7*H32</f>
        <v>828.210230495758</v>
      </c>
      <c r="I110" s="75">
        <f>'CO2 factors'!E$7*I32</f>
        <v>0</v>
      </c>
      <c r="J110" s="75">
        <f>'CO2 factors'!F$7*J32</f>
        <v>0</v>
      </c>
      <c r="K110" s="75">
        <f>'CO2 factors'!G$7*K32</f>
        <v>0</v>
      </c>
      <c r="L110" s="75">
        <f>'CO2 factors'!H$7*L32</f>
        <v>0</v>
      </c>
      <c r="M110" s="64">
        <f t="shared" si="29"/>
        <v>828.210230495758</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33163.15223894649</v>
      </c>
    </row>
    <row r="111" spans="1:21" s="21" customFormat="1" ht="15.75">
      <c r="A111" s="22"/>
      <c r="B111" s="182" t="str">
        <f>Translation!A76</f>
        <v>Construcción</v>
      </c>
      <c r="C111" s="75">
        <f>IF(AND(C$48&gt;0,($S$133+$V$143)&gt;0),($S$133+$V$143)/C$48,0)*C33</f>
        <v>18701.42057997829</v>
      </c>
      <c r="D111" s="75">
        <f>IF(AND(D$48&gt;0,$S$134&gt;0),($S$134)/D$48,0)*D33</f>
        <v>0</v>
      </c>
      <c r="E111" s="75">
        <f>IF(AND(E$48&gt;0,$S$135&gt;0),($S$135)/E$48,0)*E33</f>
        <v>0</v>
      </c>
      <c r="F111" s="64">
        <f t="shared" si="27"/>
        <v>18701.42057997829</v>
      </c>
      <c r="G111" s="75">
        <f>'CO2 factors'!C$7*G33</f>
        <v>11194.118280156677</v>
      </c>
      <c r="H111" s="75">
        <f>'CO2 factors'!D$7*H33</f>
        <v>63500.3080127054</v>
      </c>
      <c r="I111" s="75">
        <f>'CO2 factors'!E$7*I33</f>
        <v>143.77628201390854</v>
      </c>
      <c r="J111" s="75">
        <f>'CO2 factors'!F$7*J33</f>
        <v>0</v>
      </c>
      <c r="K111" s="75">
        <f>'CO2 factors'!G$7*K33</f>
        <v>0</v>
      </c>
      <c r="L111" s="75">
        <f>'CO2 factors'!H$7*L33</f>
        <v>0</v>
      </c>
      <c r="M111" s="64">
        <f t="shared" si="29"/>
        <v>74838.20257487598</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93539.62315485427</v>
      </c>
    </row>
    <row r="112" spans="1:21" s="21" customFormat="1" ht="15.75">
      <c r="A112" s="22"/>
      <c r="B112" s="61" t="str">
        <f>Translation!A77</f>
        <v>SECTOR TERCIARIO</v>
      </c>
      <c r="C112" s="64">
        <f>SUM(C113:C120)</f>
        <v>709683.8156100826</v>
      </c>
      <c r="D112" s="64">
        <f>SUM(D113:D120)</f>
        <v>0</v>
      </c>
      <c r="E112" s="64">
        <f>SUM(E113:E120)</f>
        <v>0</v>
      </c>
      <c r="F112" s="64">
        <f t="shared" si="27"/>
        <v>709683.8156100826</v>
      </c>
      <c r="G112" s="64">
        <f aca="true" t="shared" si="40" ref="G112:L112">SUM(G113:G120)</f>
        <v>1538.552359364999</v>
      </c>
      <c r="H112" s="64">
        <f t="shared" si="40"/>
        <v>41264.702132647246</v>
      </c>
      <c r="I112" s="64">
        <f t="shared" si="40"/>
        <v>390.80273293630876</v>
      </c>
      <c r="J112" s="64">
        <f t="shared" si="40"/>
        <v>12202.615788569055</v>
      </c>
      <c r="K112" s="64">
        <f t="shared" si="40"/>
        <v>0</v>
      </c>
      <c r="L112" s="64">
        <f t="shared" si="40"/>
        <v>0</v>
      </c>
      <c r="M112" s="64">
        <f t="shared" si="29"/>
        <v>55396.67301351761</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765080.4886236002</v>
      </c>
    </row>
    <row r="113" spans="1:21" s="21" customFormat="1" ht="30">
      <c r="A113" s="22"/>
      <c r="B113" s="182" t="str">
        <f>Translation!A78</f>
        <v>Comercio al por mayor y al por menor, reparación de vehículos de motor y motocicletas</v>
      </c>
      <c r="C113" s="75">
        <f aca="true" t="shared" si="42" ref="C113:C120">IF(AND(C$48&gt;0,($S$133+$V$143)&gt;0),($S$133+$V$143)/C$48,0)*C35</f>
        <v>280554.40342177276</v>
      </c>
      <c r="D113" s="75">
        <f aca="true" t="shared" si="43" ref="D113:D120">IF(AND(D$48&gt;0,$S$134&gt;0),($S$134)/D$48,0)*D35</f>
        <v>0</v>
      </c>
      <c r="E113" s="75">
        <f aca="true" t="shared" si="44" ref="E113:E120">IF(AND(E$48&gt;0,$S$135&gt;0),($S$135)/E$48,0)*E35</f>
        <v>0</v>
      </c>
      <c r="F113" s="64">
        <f t="shared" si="27"/>
        <v>280554.40342177276</v>
      </c>
      <c r="G113" s="75">
        <f>'CO2 factors'!C$7*G35</f>
        <v>0</v>
      </c>
      <c r="H113" s="75">
        <f>'CO2 factors'!D$7*H35</f>
        <v>0</v>
      </c>
      <c r="I113" s="75">
        <f>'CO2 factors'!E$7*I35</f>
        <v>0</v>
      </c>
      <c r="J113" s="75">
        <f>'CO2 factors'!F$7*J35</f>
        <v>0</v>
      </c>
      <c r="K113" s="75">
        <f>'CO2 factors'!G$7*K35</f>
        <v>0</v>
      </c>
      <c r="L113" s="75">
        <f>'CO2 factors'!H$7*L35</f>
        <v>0</v>
      </c>
      <c r="M113" s="64">
        <f t="shared" si="29"/>
        <v>0</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280554.40342177276</v>
      </c>
    </row>
    <row r="114" spans="1:21" s="21" customFormat="1" ht="15.75">
      <c r="A114" s="22"/>
      <c r="B114" s="182" t="str">
        <f>Translation!A79</f>
        <v>Alojamiento y la comida las actividades de servicio</v>
      </c>
      <c r="C114" s="75">
        <f t="shared" si="42"/>
        <v>162119.7951017838</v>
      </c>
      <c r="D114" s="75">
        <f t="shared" si="43"/>
        <v>0</v>
      </c>
      <c r="E114" s="75">
        <f t="shared" si="44"/>
        <v>0</v>
      </c>
      <c r="F114" s="64">
        <f t="shared" si="27"/>
        <v>162119.7951017838</v>
      </c>
      <c r="G114" s="75">
        <f>'CO2 factors'!C$7*G36</f>
        <v>-291.7415961077735</v>
      </c>
      <c r="H114" s="75">
        <f>'CO2 factors'!D$7*H36</f>
        <v>-279.19357046872943</v>
      </c>
      <c r="I114" s="75">
        <f>'CO2 factors'!E$7*I36</f>
        <v>0</v>
      </c>
      <c r="J114" s="75">
        <f>'CO2 factors'!F$7*J36</f>
        <v>12202.615788569055</v>
      </c>
      <c r="K114" s="75">
        <f>'CO2 factors'!G$7*K36</f>
        <v>0</v>
      </c>
      <c r="L114" s="75">
        <f>'CO2 factors'!H$7*L36</f>
        <v>0</v>
      </c>
      <c r="M114" s="64">
        <f t="shared" si="29"/>
        <v>11631.680621992553</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173751.47572377636</v>
      </c>
    </row>
    <row r="115" spans="1:21" s="21" customFormat="1" ht="15.75">
      <c r="A115" s="22"/>
      <c r="B115" s="182" t="str">
        <f>Translation!A80</f>
        <v>La administración pública general y la seguridad social</v>
      </c>
      <c r="C115" s="75">
        <f t="shared" si="42"/>
        <v>98832.29057043925</v>
      </c>
      <c r="D115" s="75">
        <f t="shared" si="43"/>
        <v>0</v>
      </c>
      <c r="E115" s="75">
        <f t="shared" si="44"/>
        <v>0</v>
      </c>
      <c r="F115" s="64">
        <f t="shared" si="27"/>
        <v>98832.29057043925</v>
      </c>
      <c r="G115" s="75">
        <f>'CO2 factors'!C$7*G37</f>
        <v>0</v>
      </c>
      <c r="H115" s="75">
        <f>'CO2 factors'!D$7*H37</f>
        <v>4782.381801149957</v>
      </c>
      <c r="I115" s="75">
        <f>'CO2 factors'!E$7*I37</f>
        <v>72.34498679335253</v>
      </c>
      <c r="J115" s="75">
        <f>'CO2 factors'!F$7*J37</f>
        <v>0</v>
      </c>
      <c r="K115" s="75">
        <f>'CO2 factors'!G$7*K37</f>
        <v>0</v>
      </c>
      <c r="L115" s="75">
        <f>'CO2 factors'!H$7*L37</f>
        <v>0</v>
      </c>
      <c r="M115" s="64">
        <f t="shared" si="29"/>
        <v>4854.726787943309</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103687.01735838255</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94.04272809887725</v>
      </c>
      <c r="H116" s="75">
        <f>'CO2 factors'!D$7*H38</f>
        <v>0</v>
      </c>
      <c r="I116" s="75">
        <f>'CO2 factors'!E$7*I38</f>
        <v>0</v>
      </c>
      <c r="J116" s="75">
        <f>'CO2 factors'!F$7*J38</f>
        <v>0</v>
      </c>
      <c r="K116" s="75">
        <f>'CO2 factors'!G$7*K38</f>
        <v>0</v>
      </c>
      <c r="L116" s="75">
        <f>'CO2 factors'!H$7*L38</f>
        <v>0</v>
      </c>
      <c r="M116" s="64">
        <f t="shared" si="29"/>
        <v>94.04272809887725</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94.04272809887725</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114043.59847508358</v>
      </c>
      <c r="D119" s="75">
        <f t="shared" si="43"/>
        <v>0</v>
      </c>
      <c r="E119" s="75">
        <f t="shared" si="44"/>
        <v>0</v>
      </c>
      <c r="F119" s="64">
        <f t="shared" si="27"/>
        <v>114043.59847508358</v>
      </c>
      <c r="G119" s="75">
        <f>'CO2 factors'!C$7*G41</f>
        <v>1736.251227373895</v>
      </c>
      <c r="H119" s="75">
        <f>'CO2 factors'!D$7*H41</f>
        <v>36761.51390196602</v>
      </c>
      <c r="I119" s="75">
        <f>'CO2 factors'!E$7*I41</f>
        <v>318.45774614295624</v>
      </c>
      <c r="J119" s="75">
        <f>'CO2 factors'!F$7*J41</f>
        <v>0</v>
      </c>
      <c r="K119" s="75">
        <f>'CO2 factors'!G$7*K41</f>
        <v>0</v>
      </c>
      <c r="L119" s="75">
        <f>'CO2 factors'!H$7*L41</f>
        <v>0</v>
      </c>
      <c r="M119" s="64">
        <f t="shared" si="29"/>
        <v>38816.222875482876</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152859.82135056646</v>
      </c>
    </row>
    <row r="120" spans="1:21" s="21" customFormat="1" ht="15.75">
      <c r="A120" s="22"/>
      <c r="B120" s="182" t="str">
        <f>Translation!A85</f>
        <v>De alumbrado público</v>
      </c>
      <c r="C120" s="75">
        <f t="shared" si="42"/>
        <v>54133.72804100309</v>
      </c>
      <c r="D120" s="75">
        <f t="shared" si="43"/>
        <v>0</v>
      </c>
      <c r="E120" s="75">
        <f t="shared" si="44"/>
        <v>0</v>
      </c>
      <c r="F120" s="64">
        <f t="shared" si="27"/>
        <v>54133.72804100309</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54133.72804100309</v>
      </c>
    </row>
    <row r="121" spans="1:21" s="21" customFormat="1" ht="15.75">
      <c r="A121" s="22"/>
      <c r="B121" s="61" t="str">
        <f>Translation!A86</f>
        <v>TRANSPORTES</v>
      </c>
      <c r="C121" s="64">
        <f>SUM(C122:C125)</f>
        <v>1723.9561483440766</v>
      </c>
      <c r="D121" s="64">
        <f>SUM(D122:D125)</f>
        <v>0</v>
      </c>
      <c r="E121" s="64">
        <f>SUM(E122:E125)</f>
        <v>0</v>
      </c>
      <c r="F121" s="64">
        <f t="shared" si="27"/>
        <v>1723.9561483440766</v>
      </c>
      <c r="G121" s="64">
        <f aca="true" t="shared" si="45" ref="G121:L121">SUM(G122:G125)</f>
        <v>0</v>
      </c>
      <c r="H121" s="64">
        <f t="shared" si="45"/>
        <v>729146.8418072278</v>
      </c>
      <c r="I121" s="64">
        <f t="shared" si="45"/>
        <v>788470.2050997608</v>
      </c>
      <c r="J121" s="64">
        <f t="shared" si="45"/>
        <v>174.94607441860464</v>
      </c>
      <c r="K121" s="64">
        <f t="shared" si="45"/>
        <v>0</v>
      </c>
      <c r="L121" s="64">
        <f t="shared" si="45"/>
        <v>0</v>
      </c>
      <c r="M121" s="64">
        <f t="shared" si="29"/>
        <v>1517791.992981407</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1519515.9491297512</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1113.9760639297683</v>
      </c>
      <c r="D122" s="75">
        <f>IF(AND(D$48&gt;0,$S$134&gt;0),($S$134)/D$48,0)*D44</f>
        <v>0</v>
      </c>
      <c r="E122" s="75">
        <f>IF(AND(E$48&gt;0,$S$135&gt;0),($S$135)/E$48,0)*E44</f>
        <v>0</v>
      </c>
      <c r="F122" s="64">
        <f t="shared" si="27"/>
        <v>1113.9760639297683</v>
      </c>
      <c r="G122" s="75">
        <f>'CO2 factors'!C$7*G44</f>
        <v>0</v>
      </c>
      <c r="H122" s="75">
        <f>'CO2 factors'!D$7*H44</f>
        <v>328214.97588118707</v>
      </c>
      <c r="I122" s="75">
        <f>'CO2 factors'!E$7*I44</f>
        <v>-2053.207432609973</v>
      </c>
      <c r="J122" s="75">
        <f>'CO2 factors'!F$7*J44</f>
        <v>174.94607441860464</v>
      </c>
      <c r="K122" s="75">
        <f>'CO2 factors'!G$7*K44</f>
        <v>0</v>
      </c>
      <c r="L122" s="75">
        <f>'CO2 factors'!H$7*L44</f>
        <v>0</v>
      </c>
      <c r="M122" s="64">
        <f t="shared" si="29"/>
        <v>326336.7145229957</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327450.6905869255</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609.9800844143083</v>
      </c>
      <c r="D125" s="75">
        <f>IF(AND(D$48&gt;0,$S$134&gt;0),($S$134)/D$48,0)*D47</f>
        <v>0</v>
      </c>
      <c r="E125" s="75">
        <f>IF(AND(E$48&gt;0,$S$135&gt;0),($S$135)/E$48,0)*E47</f>
        <v>0</v>
      </c>
      <c r="F125" s="64">
        <f t="shared" si="27"/>
        <v>609.9800844143083</v>
      </c>
      <c r="G125" s="75">
        <f>'CO2 factors'!C$7*G47</f>
        <v>0</v>
      </c>
      <c r="H125" s="75">
        <f>'CO2 factors'!D$7*H47</f>
        <v>400931.8659260408</v>
      </c>
      <c r="I125" s="75">
        <f>'CO2 factors'!E$7*I47</f>
        <v>790523.4125323708</v>
      </c>
      <c r="J125" s="75">
        <f>'CO2 factors'!F$7*J47</f>
        <v>0</v>
      </c>
      <c r="K125" s="75">
        <f>'CO2 factors'!G$7*K47</f>
        <v>0</v>
      </c>
      <c r="L125" s="75">
        <f>'CO2 factors'!H$7*L47</f>
        <v>0</v>
      </c>
      <c r="M125" s="64">
        <f t="shared" si="29"/>
        <v>1191455.2784584116</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1192065.258542826</v>
      </c>
    </row>
    <row r="126" spans="1:21" s="21" customFormat="1" ht="15.75">
      <c r="A126" s="22"/>
      <c r="B126" s="73" t="str">
        <f>Translation!A118</f>
        <v>TOTAL DE MERCADO INTERIOR</v>
      </c>
      <c r="C126" s="65">
        <f>C95+C105+C108+C112+C121</f>
        <v>1362843.0980147982</v>
      </c>
      <c r="D126" s="65">
        <f>D95+D105+D108+D112+D121</f>
        <v>0</v>
      </c>
      <c r="E126" s="65">
        <f>E95+E105+E108+E112+E121</f>
        <v>0</v>
      </c>
      <c r="F126" s="64">
        <f t="shared" si="27"/>
        <v>1362843.0980147982</v>
      </c>
      <c r="G126" s="65">
        <f aca="true" t="shared" si="47" ref="G126:L126">G95+G105+G108+G112+G121</f>
        <v>50774.58232090593</v>
      </c>
      <c r="H126" s="65">
        <f t="shared" si="47"/>
        <v>925372.2469935201</v>
      </c>
      <c r="I126" s="65">
        <f t="shared" si="47"/>
        <v>789243.0707613509</v>
      </c>
      <c r="J126" s="65">
        <f t="shared" si="47"/>
        <v>106742.70967713659</v>
      </c>
      <c r="K126" s="65">
        <f t="shared" si="47"/>
        <v>0</v>
      </c>
      <c r="L126" s="65">
        <f t="shared" si="47"/>
        <v>0</v>
      </c>
      <c r="M126" s="64">
        <f t="shared" si="29"/>
        <v>1872132.6097529135</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3234975.707767712</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274" t="str">
        <f>Translation!A121</f>
        <v>PRODUCCIÓN DEL SECTOR</v>
      </c>
      <c r="C130" s="279" t="str">
        <f>Translation!A143</f>
        <v>Fuente de energía primaria</v>
      </c>
      <c r="D130" s="280"/>
      <c r="E130" s="280"/>
      <c r="F130" s="280"/>
      <c r="G130" s="280"/>
      <c r="H130" s="280"/>
      <c r="I130" s="280"/>
      <c r="J130" s="280"/>
      <c r="K130" s="280"/>
      <c r="L130" s="280"/>
      <c r="M130" s="280"/>
      <c r="N130" s="280"/>
      <c r="O130" s="280"/>
      <c r="P130" s="280"/>
      <c r="Q130" s="280"/>
      <c r="R130" s="280"/>
      <c r="S130" s="281"/>
      <c r="T130" s="60"/>
      <c r="U130" s="302" t="str">
        <f>Translation!A123</f>
        <v>Productos energéticos</v>
      </c>
      <c r="V130" s="303"/>
      <c r="W130" s="282" t="str">
        <f>Translation!A150</f>
        <v>FACTORES DE EMISIÓN DE CO2</v>
      </c>
      <c r="X130" s="57"/>
      <c r="Y130" s="57"/>
      <c r="Z130" s="57"/>
      <c r="AA130" s="57"/>
      <c r="AB130" s="57"/>
      <c r="AC130" s="57"/>
      <c r="AD130" s="57"/>
      <c r="AE130" s="57"/>
    </row>
    <row r="131" spans="2:31" s="51" customFormat="1" ht="15" customHeight="1">
      <c r="B131" s="275"/>
      <c r="C131" s="279" t="str">
        <f>Translation!A99</f>
        <v>Los combustibles fósiles</v>
      </c>
      <c r="D131" s="280"/>
      <c r="E131" s="280"/>
      <c r="F131" s="280"/>
      <c r="G131" s="280"/>
      <c r="H131" s="280"/>
      <c r="I131" s="281"/>
      <c r="J131" s="279" t="str">
        <f>Translation!A108</f>
        <v>Fuentes de energía renovables</v>
      </c>
      <c r="K131" s="280"/>
      <c r="L131" s="280"/>
      <c r="M131" s="280"/>
      <c r="N131" s="280"/>
      <c r="O131" s="280"/>
      <c r="P131" s="280"/>
      <c r="Q131" s="280"/>
      <c r="R131" s="281"/>
      <c r="S131" s="314" t="str">
        <f>Translation!A119</f>
        <v>Total</v>
      </c>
      <c r="T131" s="60"/>
      <c r="U131" s="304"/>
      <c r="V131" s="305"/>
      <c r="W131" s="301"/>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314"/>
      <c r="T132" s="60"/>
      <c r="U132" s="306"/>
      <c r="V132" s="307"/>
      <c r="W132" s="283"/>
      <c r="X132" s="57"/>
      <c r="Y132" s="57"/>
      <c r="Z132" s="57"/>
      <c r="AA132" s="57"/>
      <c r="AB132" s="57"/>
      <c r="AC132" s="57"/>
      <c r="AD132" s="57"/>
      <c r="AE132" s="57"/>
    </row>
    <row r="133" spans="2:31" s="51" customFormat="1" ht="15.75">
      <c r="B133" s="183" t="str">
        <f>Translation!A124</f>
        <v>Electricidad</v>
      </c>
      <c r="C133" s="187">
        <f>'CO2 factors'!C$7*C69</f>
        <v>922133.9249378749</v>
      </c>
      <c r="D133" s="187">
        <f>'CO2 factors'!D$7*D69</f>
        <v>440709.17307692306</v>
      </c>
      <c r="E133" s="187">
        <f>'CO2 factors'!E$7*E69</f>
        <v>0</v>
      </c>
      <c r="F133" s="187">
        <f>'CO2 factors'!F$7*F69</f>
        <v>0</v>
      </c>
      <c r="G133" s="187">
        <f>'CO2 factors'!G$7*G69</f>
        <v>0</v>
      </c>
      <c r="H133" s="187">
        <f>'CO2 factors'!H$7*H69</f>
        <v>0</v>
      </c>
      <c r="I133" s="59">
        <f>SUM(C133:H133)</f>
        <v>1362843.098014798</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1362843.098014798</v>
      </c>
      <c r="T133" s="58"/>
      <c r="U133" s="312" t="str">
        <f>Translation!A124</f>
        <v>Electricidad</v>
      </c>
      <c r="V133" s="313"/>
      <c r="W133" s="188">
        <f>IF(S59&gt;0,S133/S59,0)</f>
        <v>0.3269783022239595</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308" t="str">
        <f>Translation!A125</f>
        <v>Calor</v>
      </c>
      <c r="V134" s="308"/>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308" t="str">
        <f>Translation!A126</f>
        <v>Frío</v>
      </c>
      <c r="V135" s="308"/>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922133.9249378749</v>
      </c>
      <c r="D136" s="53">
        <f t="shared" si="49"/>
        <v>440709.17307692306</v>
      </c>
      <c r="E136" s="53">
        <f t="shared" si="49"/>
        <v>0</v>
      </c>
      <c r="F136" s="53">
        <f t="shared" si="49"/>
        <v>0</v>
      </c>
      <c r="G136" s="53">
        <f t="shared" si="49"/>
        <v>0</v>
      </c>
      <c r="H136" s="53">
        <f t="shared" si="49"/>
        <v>0</v>
      </c>
      <c r="I136" s="53">
        <f t="shared" si="49"/>
        <v>1362843.098014798</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1362843.098014798</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271" t="str">
        <f>Translation!A123</f>
        <v>Productos energéticos</v>
      </c>
      <c r="C140" s="276" t="str">
        <f>Translation!A143</f>
        <v>Fuente de energía primaria</v>
      </c>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8"/>
      <c r="AA140" s="282" t="str">
        <f>Translation!A151</f>
        <v>Las emisiones de CO2 de las instalaciones de ETS en los cálculos para el uso final de energía</v>
      </c>
      <c r="AB140" s="282" t="str">
        <f>Translation!A152</f>
        <v>Las emisiones de CO2 de las instalaciones de ETS en los cálculos para la producción de energía secundaria</v>
      </c>
    </row>
    <row r="141" spans="2:28" s="51" customFormat="1" ht="15" customHeight="1">
      <c r="B141" s="272"/>
      <c r="C141" s="276" t="str">
        <f>Translation!A99</f>
        <v>Los combustibles fósiles</v>
      </c>
      <c r="D141" s="277"/>
      <c r="E141" s="277"/>
      <c r="F141" s="277"/>
      <c r="G141" s="277"/>
      <c r="H141" s="277"/>
      <c r="I141" s="278"/>
      <c r="J141" s="276" t="str">
        <f>Translation!A108</f>
        <v>Fuentes de energía renovables</v>
      </c>
      <c r="K141" s="277"/>
      <c r="L141" s="277"/>
      <c r="M141" s="277"/>
      <c r="N141" s="277"/>
      <c r="O141" s="277"/>
      <c r="P141" s="277"/>
      <c r="Q141" s="277"/>
      <c r="R141" s="278"/>
      <c r="S141" s="284" t="str">
        <f>Translation!A124</f>
        <v>Electricidad</v>
      </c>
      <c r="T141" s="285"/>
      <c r="U141" s="285"/>
      <c r="V141" s="286"/>
      <c r="W141" s="108" t="str">
        <f>Translation!A125</f>
        <v>Calor</v>
      </c>
      <c r="X141" s="108" t="str">
        <f>Translation!A126</f>
        <v>Frío</v>
      </c>
      <c r="Y141" s="243" t="str">
        <f>Translation!A119</f>
        <v>Total</v>
      </c>
      <c r="AA141" s="301"/>
      <c r="AB141" s="301"/>
    </row>
    <row r="142" spans="2:28" s="51" customFormat="1" ht="90.75" customHeight="1">
      <c r="B142" s="273"/>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43"/>
      <c r="AA142" s="283"/>
      <c r="AB142" s="283"/>
    </row>
    <row r="143" spans="2:28" s="51" customFormat="1" ht="15.75">
      <c r="B143" s="107" t="str">
        <f>Translation!A119</f>
        <v>Total</v>
      </c>
      <c r="C143" s="184">
        <f>'CO2 factors'!C$7*C79</f>
        <v>972908.5072587809</v>
      </c>
      <c r="D143" s="184">
        <f>'CO2 factors'!D$7*D79</f>
        <v>1366081.420070443</v>
      </c>
      <c r="E143" s="184">
        <f>'CO2 factors'!E$7*E79</f>
        <v>789243.0707613509</v>
      </c>
      <c r="F143" s="184">
        <f>'CO2 factors'!F$7*F79</f>
        <v>106742.70967713658</v>
      </c>
      <c r="G143" s="184">
        <f>'CO2 factors'!G$7*G79</f>
        <v>0</v>
      </c>
      <c r="H143" s="184">
        <f>'CO2 factors'!H$7*H79</f>
        <v>0</v>
      </c>
      <c r="I143" s="53">
        <f>SUM(C143:H143)</f>
        <v>3234975.7077677115</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3234975.7077677115</v>
      </c>
      <c r="AA143" s="153"/>
      <c r="AB143" s="153"/>
    </row>
    <row r="144" s="51" customFormat="1" ht="15">
      <c r="B144" s="52"/>
    </row>
    <row r="145" spans="1:2" ht="15.75" customHeight="1">
      <c r="A145" s="144"/>
      <c r="B145" s="145"/>
    </row>
    <row r="146" spans="1:20" ht="18.75" customHeight="1">
      <c r="A146" s="143"/>
      <c r="B146" s="252" t="str">
        <f>Translation!A156</f>
        <v>Ir a la siguiente hoja dedicada a la Isla Sostenible Plan de Acción de Energía</v>
      </c>
      <c r="C146" s="253"/>
      <c r="D146" s="253"/>
      <c r="E146" s="253"/>
      <c r="F146" s="253"/>
      <c r="G146" s="253"/>
      <c r="H146" s="253"/>
      <c r="I146" s="253"/>
      <c r="J146" s="253"/>
      <c r="K146" s="253"/>
      <c r="L146" s="253"/>
      <c r="M146" s="253"/>
      <c r="N146" s="253"/>
      <c r="O146" s="253"/>
      <c r="P146" s="253"/>
      <c r="Q146" s="253"/>
      <c r="R146" s="253"/>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54"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54"/>
      <c r="D148" s="254"/>
      <c r="E148" s="254"/>
      <c r="F148" s="254"/>
      <c r="G148" s="254"/>
      <c r="H148" s="254"/>
      <c r="I148" s="254"/>
      <c r="J148" s="254"/>
      <c r="K148" s="254"/>
      <c r="L148" s="254"/>
      <c r="M148" s="254"/>
      <c r="N148" s="254"/>
      <c r="O148" s="254"/>
      <c r="P148" s="254"/>
      <c r="Q148" s="254"/>
      <c r="R148" s="254"/>
      <c r="S148" s="254"/>
      <c r="T148" s="254"/>
      <c r="U148" s="254"/>
    </row>
    <row r="149" spans="2:21" ht="12.75" customHeight="1">
      <c r="B149" s="254"/>
      <c r="C149" s="254"/>
      <c r="D149" s="254"/>
      <c r="E149" s="254"/>
      <c r="F149" s="254"/>
      <c r="G149" s="254"/>
      <c r="H149" s="254"/>
      <c r="I149" s="254"/>
      <c r="J149" s="254"/>
      <c r="K149" s="254"/>
      <c r="L149" s="254"/>
      <c r="M149" s="254"/>
      <c r="N149" s="254"/>
      <c r="O149" s="254"/>
      <c r="P149" s="254"/>
      <c r="Q149" s="254"/>
      <c r="R149" s="254"/>
      <c r="S149" s="254"/>
      <c r="T149" s="254"/>
      <c r="U149" s="254"/>
    </row>
    <row r="150" spans="2:21" ht="12.75" customHeight="1">
      <c r="B150" s="254"/>
      <c r="C150" s="254"/>
      <c r="D150" s="254"/>
      <c r="E150" s="254"/>
      <c r="F150" s="254"/>
      <c r="G150" s="254"/>
      <c r="H150" s="254"/>
      <c r="I150" s="254"/>
      <c r="J150" s="254"/>
      <c r="K150" s="254"/>
      <c r="L150" s="254"/>
      <c r="M150" s="254"/>
      <c r="N150" s="254"/>
      <c r="O150" s="254"/>
      <c r="P150" s="254"/>
      <c r="Q150" s="254"/>
      <c r="R150" s="254"/>
      <c r="S150" s="254"/>
      <c r="T150" s="254"/>
      <c r="U150" s="254"/>
    </row>
  </sheetData>
  <sheetProtection/>
  <mergeCells count="70">
    <mergeCell ref="S6:U6"/>
    <mergeCell ref="AB57:AB58"/>
    <mergeCell ref="A4:U4"/>
    <mergeCell ref="A1:U1"/>
    <mergeCell ref="B14:B15"/>
    <mergeCell ref="C14:U14"/>
    <mergeCell ref="C15:F15"/>
    <mergeCell ref="G15:M15"/>
    <mergeCell ref="N15:T15"/>
    <mergeCell ref="U15:U16"/>
    <mergeCell ref="C8:D8"/>
    <mergeCell ref="W57:X57"/>
    <mergeCell ref="Y57:Z57"/>
    <mergeCell ref="AA57:AA58"/>
    <mergeCell ref="C10:J10"/>
    <mergeCell ref="AC56:AC58"/>
    <mergeCell ref="AD56:AD58"/>
    <mergeCell ref="C57:I57"/>
    <mergeCell ref="J57:R57"/>
    <mergeCell ref="S57:S58"/>
    <mergeCell ref="T57:T58"/>
    <mergeCell ref="J77:R77"/>
    <mergeCell ref="S77:V77"/>
    <mergeCell ref="Y77:Y78"/>
    <mergeCell ref="S67:S68"/>
    <mergeCell ref="B56:B57"/>
    <mergeCell ref="C56:S56"/>
    <mergeCell ref="T56:V56"/>
    <mergeCell ref="W56:AB56"/>
    <mergeCell ref="U57:U58"/>
    <mergeCell ref="V57:V58"/>
    <mergeCell ref="C84:I84"/>
    <mergeCell ref="J84:R84"/>
    <mergeCell ref="S84:S85"/>
    <mergeCell ref="C66:S66"/>
    <mergeCell ref="C76:Y76"/>
    <mergeCell ref="C77:I77"/>
    <mergeCell ref="C83:S83"/>
    <mergeCell ref="T66:T68"/>
    <mergeCell ref="C67:I67"/>
    <mergeCell ref="J67:R67"/>
    <mergeCell ref="B92:B93"/>
    <mergeCell ref="C92:U92"/>
    <mergeCell ref="C93:F93"/>
    <mergeCell ref="G93:M93"/>
    <mergeCell ref="N93:T93"/>
    <mergeCell ref="U93:U94"/>
    <mergeCell ref="AA140:AA142"/>
    <mergeCell ref="AB140:AB142"/>
    <mergeCell ref="C141:I141"/>
    <mergeCell ref="J141:R141"/>
    <mergeCell ref="S141:V141"/>
    <mergeCell ref="Y141:Y142"/>
    <mergeCell ref="C140:Y140"/>
    <mergeCell ref="B148:U150"/>
    <mergeCell ref="B130:B131"/>
    <mergeCell ref="B66:B67"/>
    <mergeCell ref="B76:B78"/>
    <mergeCell ref="B83:B84"/>
    <mergeCell ref="B140:B142"/>
    <mergeCell ref="U133:V133"/>
    <mergeCell ref="U134:V134"/>
    <mergeCell ref="U135:V135"/>
    <mergeCell ref="S131:S132"/>
    <mergeCell ref="W130:W132"/>
    <mergeCell ref="C131:I131"/>
    <mergeCell ref="J131:R131"/>
    <mergeCell ref="B146:R146"/>
    <mergeCell ref="C130:S130"/>
    <mergeCell ref="U130:V13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115"/>
  <sheetViews>
    <sheetView showGridLines="0" showZeros="0" zoomScale="70" zoomScaleNormal="70" zoomScalePageLayoutView="0" workbookViewId="0" topLeftCell="A58">
      <selection activeCell="C65" sqref="C65"/>
    </sheetView>
  </sheetViews>
  <sheetFormatPr defaultColWidth="11.57421875" defaultRowHeight="15"/>
  <cols>
    <col min="1" max="1" width="6.7109375" style="21" customWidth="1"/>
    <col min="2" max="2" width="35.57421875" style="21" customWidth="1"/>
    <col min="3" max="3" width="57.7109375" style="21" customWidth="1"/>
    <col min="4" max="4" width="24.8515625" style="21" customWidth="1"/>
    <col min="5" max="6" width="12.00390625" style="21" customWidth="1"/>
    <col min="7" max="13" width="18.57421875" style="21" customWidth="1"/>
    <col min="14" max="251" width="11.421875" style="21" customWidth="1"/>
    <col min="252" max="252" width="3.28125" style="21" customWidth="1"/>
    <col min="253" max="253" width="56.140625" style="21" customWidth="1"/>
    <col min="254" max="254" width="13.00390625" style="21" customWidth="1"/>
    <col min="255" max="255" width="12.7109375" style="21" customWidth="1"/>
    <col min="256" max="16384" width="11.57421875" style="21" customWidth="1"/>
  </cols>
  <sheetData>
    <row r="1" spans="1:13" ht="116.25" customHeight="1">
      <c r="A1" s="240" t="str">
        <f>Translation!$A$31</f>
        <v>Plan Insular de Acción de Energía Sostenible  (ISEAP)</v>
      </c>
      <c r="B1" s="240"/>
      <c r="C1" s="240"/>
      <c r="D1" s="240"/>
      <c r="E1" s="240"/>
      <c r="F1" s="240"/>
      <c r="G1" s="240"/>
      <c r="H1" s="240"/>
      <c r="I1" s="240"/>
      <c r="J1" s="240"/>
      <c r="K1" s="240"/>
      <c r="L1" s="240"/>
      <c r="M1" s="240"/>
    </row>
    <row r="2" spans="1:13" ht="28.5" customHeight="1">
      <c r="A2" s="77"/>
      <c r="B2" s="237" t="s">
        <v>205</v>
      </c>
      <c r="C2" s="237"/>
      <c r="D2" s="78" t="str">
        <f>Translation!$A$10</f>
        <v>Isla</v>
      </c>
      <c r="E2" s="79" t="str">
        <f>'Start here'!$B$5</f>
        <v>Tenerife</v>
      </c>
      <c r="F2" s="80"/>
      <c r="G2" s="80"/>
      <c r="H2" s="81"/>
      <c r="I2" s="81"/>
      <c r="J2" s="81"/>
      <c r="K2" s="81"/>
      <c r="L2" s="81"/>
      <c r="M2" s="81"/>
    </row>
    <row r="3" spans="1:13" ht="38.25" customHeight="1">
      <c r="A3" s="22"/>
      <c r="B3" s="23"/>
      <c r="C3" s="24"/>
      <c r="E3" s="25"/>
      <c r="F3" s="25"/>
      <c r="H3" s="26"/>
      <c r="L3" s="27"/>
      <c r="M3" s="27"/>
    </row>
    <row r="4" spans="1:13" ht="15.75">
      <c r="A4" s="29"/>
      <c r="B4" s="30"/>
      <c r="L4" s="327" t="str">
        <f>Translation!$A$53</f>
        <v>Los campos obligatorios</v>
      </c>
      <c r="M4" s="327"/>
    </row>
    <row r="5" spans="1:13" s="101" customFormat="1" ht="36">
      <c r="A5" s="111" t="s">
        <v>1308</v>
      </c>
      <c r="B5" s="328" t="str">
        <f>Translation!A157</f>
        <v>TÍTULO DE LA ISLA DE PLAN DE ACCIÓN DE ENERGÍA SOSTENIBLE</v>
      </c>
      <c r="C5" s="328"/>
      <c r="D5" s="328"/>
      <c r="E5" s="328"/>
      <c r="F5" s="328"/>
      <c r="G5" s="328"/>
      <c r="H5" s="328"/>
      <c r="I5" s="328"/>
      <c r="J5" s="328"/>
      <c r="K5" s="328"/>
      <c r="L5" s="328"/>
      <c r="M5" s="328"/>
    </row>
    <row r="6" spans="1:13" ht="34.5" customHeight="1">
      <c r="A6" s="28"/>
      <c r="B6" s="322"/>
      <c r="C6" s="323"/>
      <c r="D6" s="323"/>
      <c r="E6" s="323"/>
      <c r="F6" s="323"/>
      <c r="G6" s="323"/>
      <c r="H6" s="323"/>
      <c r="I6" s="323"/>
      <c r="J6" s="323"/>
      <c r="K6" s="323"/>
      <c r="L6" s="323"/>
      <c r="M6" s="324"/>
    </row>
    <row r="7" spans="1:2" ht="15.75" customHeight="1">
      <c r="A7" s="29"/>
      <c r="B7" s="30"/>
    </row>
    <row r="8" spans="1:13" ht="21.75" customHeight="1">
      <c r="A8" s="29"/>
      <c r="E8" s="31"/>
      <c r="F8" s="45" t="str">
        <f>Translation!A159</f>
        <v>Autoridad que aprueba el plan</v>
      </c>
      <c r="G8" s="331"/>
      <c r="H8" s="331"/>
      <c r="I8" s="331"/>
      <c r="J8" s="331"/>
      <c r="L8" s="32" t="str">
        <f>Translation!A158</f>
        <v>Fecha de la aprobación formal</v>
      </c>
      <c r="M8" s="233"/>
    </row>
    <row r="9" spans="1:2" ht="15.75">
      <c r="A9" s="29"/>
      <c r="B9" s="30"/>
    </row>
    <row r="10" spans="1:13" s="101" customFormat="1" ht="36" customHeight="1">
      <c r="A10" s="100" t="s">
        <v>1312</v>
      </c>
      <c r="B10" s="321" t="str">
        <f>Translation!A160</f>
        <v>ELEMENTOS CLAVES DE LA ISLA DE PLAN DE ACCIÓN DE ENERGÍA SOSTENIBLE</v>
      </c>
      <c r="C10" s="321"/>
      <c r="D10" s="321"/>
      <c r="E10" s="321"/>
      <c r="F10" s="321"/>
      <c r="G10" s="321"/>
      <c r="H10" s="321"/>
      <c r="I10" s="321"/>
      <c r="J10" s="321"/>
      <c r="K10" s="321"/>
      <c r="L10" s="321"/>
      <c r="M10" s="321"/>
    </row>
    <row r="11" spans="2:13" s="33" customFormat="1" ht="68.25" customHeight="1">
      <c r="B11" s="325" t="str">
        <f>Translation!A161</f>
        <v>SECTORES Y ÁMBITOS DE ACTUACIÓN</v>
      </c>
      <c r="C11" s="325" t="str">
        <f>Translation!A162</f>
        <v>ACCIONES (Una línea por cada acción - líneas de inserción, si es necesario, excluir las acciones de ETS)</v>
      </c>
      <c r="D11" s="325" t="str">
        <f>Translation!A163</f>
        <v>RESPONSABLE DE LA APLICACIÓN</v>
      </c>
      <c r="E11" s="329" t="str">
        <f>Translation!A164</f>
        <v>CALENDARIO DE EJECUCIÓN</v>
      </c>
      <c r="F11" s="330"/>
      <c r="G11" s="325" t="str">
        <f>Translation!A167</f>
        <v>Costes de inversión [de euros]</v>
      </c>
      <c r="H11" s="325" t="str">
        <f>Translation!A168</f>
        <v>AHORRO ENERGÉTICO ESPERADO [MWh / año]</v>
      </c>
      <c r="I11" s="325" t="str">
        <f>Translation!A169</f>
        <v>La producción esperada de energía renovables [MWh / año]</v>
      </c>
      <c r="J11" s="325" t="str">
        <f>Translation!A170</f>
        <v>Reducción esperada de CO2 [ton / año]</v>
      </c>
      <c r="K11" s="325" t="str">
        <f>Translation!A171</f>
        <v>ENERGÍA objetivo de ahorro en 2020 [MWh / año]</v>
      </c>
      <c r="L11" s="325" t="str">
        <f>Translation!A172</f>
        <v>OBJETIVO producción de energías renovables en 2020 [MWh / año]</v>
      </c>
      <c r="M11" s="325" t="str">
        <f>Translation!A173</f>
        <v>OBJETIVO DE REDUCCIÓN DE CO2 EN 2020 [ton / año]</v>
      </c>
    </row>
    <row r="12" spans="2:13" s="33" customFormat="1" ht="31.5" customHeight="1">
      <c r="B12" s="326"/>
      <c r="C12" s="326"/>
      <c r="D12" s="326"/>
      <c r="E12" s="34" t="str">
        <f>Translation!A165</f>
        <v>Año a partir</v>
      </c>
      <c r="F12" s="34" t="str">
        <f>Translation!A166</f>
        <v>Al cierre del año</v>
      </c>
      <c r="G12" s="326"/>
      <c r="H12" s="326"/>
      <c r="I12" s="326"/>
      <c r="J12" s="326"/>
      <c r="K12" s="326"/>
      <c r="L12" s="326"/>
      <c r="M12" s="326"/>
    </row>
    <row r="13" spans="2:13" s="33" customFormat="1" ht="15">
      <c r="B13" s="193" t="str">
        <f>Translation!A60</f>
        <v>RESIDENCIAL</v>
      </c>
      <c r="C13" s="194"/>
      <c r="D13" s="194"/>
      <c r="E13" s="195"/>
      <c r="F13" s="195"/>
      <c r="G13" s="196"/>
      <c r="H13" s="196"/>
      <c r="I13" s="196"/>
      <c r="J13" s="196"/>
      <c r="K13" s="196"/>
      <c r="L13" s="196"/>
      <c r="M13" s="196"/>
    </row>
    <row r="14" spans="2:13" s="33" customFormat="1" ht="75">
      <c r="B14" s="35" t="str">
        <f>Translation!A61</f>
        <v>Agua caliente</v>
      </c>
      <c r="C14" s="213" t="s">
        <v>1691</v>
      </c>
      <c r="D14" s="213" t="s">
        <v>1692</v>
      </c>
      <c r="E14" s="214">
        <v>2012</v>
      </c>
      <c r="F14" s="215">
        <v>2020</v>
      </c>
      <c r="G14" s="216">
        <v>15960000</v>
      </c>
      <c r="H14" s="216">
        <v>24822</v>
      </c>
      <c r="I14" s="216">
        <v>20962</v>
      </c>
      <c r="J14" s="216">
        <v>41847</v>
      </c>
      <c r="K14" s="315">
        <f>SUM(H14:H24)</f>
        <v>24822</v>
      </c>
      <c r="L14" s="315">
        <f>SUM(I14:I24)</f>
        <v>20962</v>
      </c>
      <c r="M14" s="318">
        <f>SUM(J14:J24)</f>
        <v>41847</v>
      </c>
    </row>
    <row r="15" spans="2:13" s="33" customFormat="1" ht="15">
      <c r="B15" s="35" t="str">
        <f>Translation!A62</f>
        <v>Calefacción y refrigeración</v>
      </c>
      <c r="C15" s="213"/>
      <c r="D15" s="213"/>
      <c r="E15" s="214"/>
      <c r="F15" s="215"/>
      <c r="G15" s="216"/>
      <c r="H15" s="216"/>
      <c r="I15" s="216"/>
      <c r="J15" s="216"/>
      <c r="K15" s="316"/>
      <c r="L15" s="316"/>
      <c r="M15" s="319"/>
    </row>
    <row r="16" spans="2:13" s="33" customFormat="1" ht="15">
      <c r="B16" s="35" t="str">
        <f>Translation!A63</f>
        <v>Iluminación</v>
      </c>
      <c r="C16" s="213"/>
      <c r="D16" s="213"/>
      <c r="E16" s="214"/>
      <c r="F16" s="215"/>
      <c r="G16" s="216"/>
      <c r="H16" s="216"/>
      <c r="I16" s="216"/>
      <c r="J16" s="216"/>
      <c r="K16" s="316"/>
      <c r="L16" s="316"/>
      <c r="M16" s="319"/>
    </row>
    <row r="17" spans="2:13" s="33" customFormat="1" ht="15">
      <c r="B17" s="35" t="str">
        <f>Translation!A64</f>
        <v>Cocina</v>
      </c>
      <c r="C17" s="213"/>
      <c r="D17" s="213"/>
      <c r="E17" s="214"/>
      <c r="F17" s="215"/>
      <c r="G17" s="216"/>
      <c r="H17" s="216"/>
      <c r="I17" s="216"/>
      <c r="J17" s="216"/>
      <c r="K17" s="316"/>
      <c r="L17" s="316"/>
      <c r="M17" s="319"/>
    </row>
    <row r="18" spans="2:13" s="33" customFormat="1" ht="15">
      <c r="B18" s="35" t="str">
        <f>Translation!A65</f>
        <v>Refrigerador y congelador</v>
      </c>
      <c r="C18" s="213"/>
      <c r="D18" s="213"/>
      <c r="E18" s="214"/>
      <c r="F18" s="215"/>
      <c r="G18" s="216"/>
      <c r="H18" s="216"/>
      <c r="I18" s="216"/>
      <c r="J18" s="216"/>
      <c r="K18" s="316"/>
      <c r="L18" s="316"/>
      <c r="M18" s="319"/>
    </row>
    <row r="19" spans="2:13" s="33" customFormat="1" ht="15">
      <c r="B19" s="35" t="str">
        <f>Translation!A66</f>
        <v>Lavadoras y secadoras</v>
      </c>
      <c r="C19" s="213"/>
      <c r="D19" s="213"/>
      <c r="E19" s="214"/>
      <c r="F19" s="215"/>
      <c r="G19" s="216"/>
      <c r="H19" s="216"/>
      <c r="I19" s="216"/>
      <c r="J19" s="216"/>
      <c r="K19" s="316"/>
      <c r="L19" s="316"/>
      <c r="M19" s="319"/>
    </row>
    <row r="20" spans="2:13" s="33" customFormat="1" ht="15">
      <c r="B20" s="35" t="str">
        <f>Translation!A67</f>
        <v>Lava platos</v>
      </c>
      <c r="C20" s="213"/>
      <c r="D20" s="213"/>
      <c r="E20" s="214"/>
      <c r="F20" s="215"/>
      <c r="G20" s="216"/>
      <c r="H20" s="216"/>
      <c r="I20" s="216"/>
      <c r="J20" s="216"/>
      <c r="K20" s="316"/>
      <c r="L20" s="316"/>
      <c r="M20" s="319"/>
    </row>
    <row r="21" spans="2:13" s="33" customFormat="1" ht="15">
      <c r="B21" s="35" t="str">
        <f>Translation!A68</f>
        <v>Televisores</v>
      </c>
      <c r="C21" s="213"/>
      <c r="D21" s="213"/>
      <c r="E21" s="214"/>
      <c r="F21" s="215"/>
      <c r="G21" s="216"/>
      <c r="H21" s="216"/>
      <c r="I21" s="216"/>
      <c r="J21" s="216"/>
      <c r="K21" s="316"/>
      <c r="L21" s="316"/>
      <c r="M21" s="319"/>
    </row>
    <row r="22" spans="2:13" s="33" customFormat="1" ht="15">
      <c r="B22" s="35" t="str">
        <f>Translation!A69</f>
        <v>Otros aparatos eléctricos</v>
      </c>
      <c r="C22" s="213"/>
      <c r="D22" s="213"/>
      <c r="E22" s="214"/>
      <c r="F22" s="215"/>
      <c r="G22" s="216"/>
      <c r="H22" s="216"/>
      <c r="I22" s="216"/>
      <c r="J22" s="216"/>
      <c r="K22" s="316"/>
      <c r="L22" s="316"/>
      <c r="M22" s="319"/>
    </row>
    <row r="23" spans="2:13" s="33" customFormat="1" ht="15">
      <c r="B23" s="35" t="str">
        <f>Translation!A59</f>
        <v>Acciones generales</v>
      </c>
      <c r="C23" s="213"/>
      <c r="D23" s="213"/>
      <c r="E23" s="214"/>
      <c r="F23" s="215"/>
      <c r="G23" s="216"/>
      <c r="H23" s="216"/>
      <c r="I23" s="216"/>
      <c r="J23" s="216"/>
      <c r="K23" s="316"/>
      <c r="L23" s="316"/>
      <c r="M23" s="319"/>
    </row>
    <row r="24" spans="2:13" s="33" customFormat="1" ht="7.5" customHeight="1">
      <c r="B24" s="35"/>
      <c r="C24" s="16"/>
      <c r="D24" s="16"/>
      <c r="E24" s="17"/>
      <c r="F24" s="18"/>
      <c r="G24" s="19"/>
      <c r="H24" s="19"/>
      <c r="I24" s="19"/>
      <c r="J24" s="19"/>
      <c r="K24" s="317"/>
      <c r="L24" s="317"/>
      <c r="M24" s="320"/>
    </row>
    <row r="25" spans="2:13" s="33" customFormat="1" ht="15">
      <c r="B25" s="193" t="str">
        <f>Translation!A70</f>
        <v>SECTOR PRIMARIO</v>
      </c>
      <c r="C25" s="194"/>
      <c r="D25" s="194"/>
      <c r="E25" s="195"/>
      <c r="F25" s="195"/>
      <c r="G25" s="196"/>
      <c r="H25" s="196"/>
      <c r="I25" s="196"/>
      <c r="J25" s="196"/>
      <c r="K25" s="196"/>
      <c r="L25" s="196"/>
      <c r="M25" s="196"/>
    </row>
    <row r="26" spans="2:13" s="33" customFormat="1" ht="15">
      <c r="B26" s="35" t="str">
        <f>Translation!A71</f>
        <v>Agricultura, silvicultura y pesca</v>
      </c>
      <c r="C26" s="213"/>
      <c r="D26" s="213"/>
      <c r="E26" s="214"/>
      <c r="F26" s="215"/>
      <c r="G26" s="216"/>
      <c r="H26" s="216"/>
      <c r="I26" s="216"/>
      <c r="J26" s="216"/>
      <c r="K26" s="315">
        <f>SUM(H26:H29)</f>
        <v>0</v>
      </c>
      <c r="L26" s="315">
        <f>SUM(I26:I29)</f>
        <v>0</v>
      </c>
      <c r="M26" s="318">
        <f>SUM(J26:J29)</f>
        <v>0</v>
      </c>
    </row>
    <row r="27" spans="2:13" s="33" customFormat="1" ht="15">
      <c r="B27" s="35" t="str">
        <f>Translation!A72</f>
        <v>Minas y canteras</v>
      </c>
      <c r="C27" s="213"/>
      <c r="D27" s="213"/>
      <c r="E27" s="214"/>
      <c r="F27" s="215"/>
      <c r="G27" s="216"/>
      <c r="H27" s="216"/>
      <c r="I27" s="216"/>
      <c r="J27" s="216"/>
      <c r="K27" s="316"/>
      <c r="L27" s="316"/>
      <c r="M27" s="319"/>
    </row>
    <row r="28" spans="2:13" s="33" customFormat="1" ht="15">
      <c r="B28" s="35" t="str">
        <f>Translation!A59</f>
        <v>Acciones generales</v>
      </c>
      <c r="C28" s="213"/>
      <c r="D28" s="213"/>
      <c r="E28" s="214"/>
      <c r="F28" s="215"/>
      <c r="G28" s="216"/>
      <c r="H28" s="216"/>
      <c r="I28" s="216"/>
      <c r="J28" s="216"/>
      <c r="K28" s="316"/>
      <c r="L28" s="316"/>
      <c r="M28" s="319"/>
    </row>
    <row r="29" spans="2:13" s="33" customFormat="1" ht="7.5" customHeight="1">
      <c r="B29" s="35"/>
      <c r="C29" s="16"/>
      <c r="D29" s="16"/>
      <c r="E29" s="17"/>
      <c r="F29" s="18"/>
      <c r="G29" s="19"/>
      <c r="H29" s="19"/>
      <c r="I29" s="19"/>
      <c r="J29" s="19"/>
      <c r="K29" s="317"/>
      <c r="L29" s="317"/>
      <c r="M29" s="320"/>
    </row>
    <row r="30" spans="2:13" s="33" customFormat="1" ht="15">
      <c r="B30" s="193" t="str">
        <f>Translation!A73</f>
        <v>SECTOR SECUNDARIO</v>
      </c>
      <c r="C30" s="194"/>
      <c r="D30" s="194"/>
      <c r="E30" s="195"/>
      <c r="F30" s="195"/>
      <c r="G30" s="196"/>
      <c r="H30" s="196"/>
      <c r="I30" s="196"/>
      <c r="J30" s="196"/>
      <c r="K30" s="196"/>
      <c r="L30" s="196"/>
      <c r="M30" s="196"/>
    </row>
    <row r="31" spans="2:13" s="33" customFormat="1" ht="15">
      <c r="B31" s="35" t="str">
        <f>Translation!A74</f>
        <v>Fabricación</v>
      </c>
      <c r="C31" s="213"/>
      <c r="D31" s="213"/>
      <c r="E31" s="214"/>
      <c r="F31" s="215"/>
      <c r="G31" s="216"/>
      <c r="H31" s="216"/>
      <c r="I31" s="216"/>
      <c r="J31" s="216"/>
      <c r="K31" s="315">
        <f>SUM(H31:H35)</f>
        <v>0</v>
      </c>
      <c r="L31" s="315">
        <f>SUM(I31:I35)</f>
        <v>0</v>
      </c>
      <c r="M31" s="318">
        <f>SUM(J31:J35)</f>
        <v>0</v>
      </c>
    </row>
    <row r="32" spans="2:13" s="33" customFormat="1" ht="30">
      <c r="B32" s="35" t="str">
        <f>Translation!A75</f>
        <v>Agua potable, alcantarillado, gestión de residuos y descontaminación</v>
      </c>
      <c r="C32" s="213"/>
      <c r="D32" s="213"/>
      <c r="E32" s="214"/>
      <c r="F32" s="215"/>
      <c r="G32" s="216"/>
      <c r="H32" s="216"/>
      <c r="I32" s="216"/>
      <c r="J32" s="216"/>
      <c r="K32" s="316"/>
      <c r="L32" s="316"/>
      <c r="M32" s="319"/>
    </row>
    <row r="33" spans="2:13" s="33" customFormat="1" ht="15">
      <c r="B33" s="35" t="str">
        <f>Translation!A76</f>
        <v>Construcción</v>
      </c>
      <c r="C33" s="213"/>
      <c r="D33" s="213"/>
      <c r="E33" s="214"/>
      <c r="F33" s="215"/>
      <c r="G33" s="216"/>
      <c r="H33" s="216"/>
      <c r="I33" s="216"/>
      <c r="J33" s="216"/>
      <c r="K33" s="316"/>
      <c r="L33" s="316"/>
      <c r="M33" s="319"/>
    </row>
    <row r="34" spans="2:13" s="33" customFormat="1" ht="15">
      <c r="B34" s="35" t="str">
        <f>Translation!A59</f>
        <v>Acciones generales</v>
      </c>
      <c r="C34" s="213"/>
      <c r="D34" s="213"/>
      <c r="E34" s="214"/>
      <c r="F34" s="215"/>
      <c r="G34" s="216"/>
      <c r="H34" s="216"/>
      <c r="I34" s="216"/>
      <c r="J34" s="216"/>
      <c r="K34" s="316"/>
      <c r="L34" s="316"/>
      <c r="M34" s="319"/>
    </row>
    <row r="35" spans="2:13" s="33" customFormat="1" ht="7.5" customHeight="1">
      <c r="B35" s="35"/>
      <c r="C35" s="16"/>
      <c r="D35" s="16"/>
      <c r="E35" s="17"/>
      <c r="F35" s="18"/>
      <c r="G35" s="19"/>
      <c r="H35" s="19"/>
      <c r="I35" s="19"/>
      <c r="J35" s="19"/>
      <c r="K35" s="317"/>
      <c r="L35" s="317"/>
      <c r="M35" s="320"/>
    </row>
    <row r="36" spans="2:13" s="33" customFormat="1" ht="15">
      <c r="B36" s="193" t="str">
        <f>Translation!A77</f>
        <v>SECTOR TERCIARIO</v>
      </c>
      <c r="C36" s="194"/>
      <c r="D36" s="194"/>
      <c r="E36" s="195"/>
      <c r="F36" s="195"/>
      <c r="G36" s="196"/>
      <c r="H36" s="196"/>
      <c r="I36" s="196"/>
      <c r="J36" s="196"/>
      <c r="K36" s="196"/>
      <c r="L36" s="196"/>
      <c r="M36" s="196"/>
    </row>
    <row r="37" spans="2:13" s="33" customFormat="1" ht="45">
      <c r="B37" s="35" t="str">
        <f>Translation!A78</f>
        <v>Comercio al por mayor y al por menor, reparación de vehículos de motor y motocicletas</v>
      </c>
      <c r="C37" s="213"/>
      <c r="D37" s="213"/>
      <c r="E37" s="214"/>
      <c r="F37" s="215"/>
      <c r="G37" s="216"/>
      <c r="H37" s="216"/>
      <c r="I37" s="216"/>
      <c r="J37" s="216"/>
      <c r="K37" s="315">
        <f>SUM(H37:H46)</f>
        <v>58118</v>
      </c>
      <c r="L37" s="315">
        <f>SUM(I37:I46)</f>
        <v>48911</v>
      </c>
      <c r="M37" s="318">
        <f>SUM(J37:J46)</f>
        <v>113240</v>
      </c>
    </row>
    <row r="38" spans="2:13" s="33" customFormat="1" ht="75">
      <c r="B38" s="35" t="str">
        <f>Translation!A79</f>
        <v>Alojamiento y la comida las actividades de servicio</v>
      </c>
      <c r="C38" s="213" t="s">
        <v>1693</v>
      </c>
      <c r="D38" s="213" t="s">
        <v>1694</v>
      </c>
      <c r="E38" s="214">
        <v>2012</v>
      </c>
      <c r="F38" s="215">
        <v>2020</v>
      </c>
      <c r="G38" s="216">
        <v>37240000</v>
      </c>
      <c r="H38" s="216">
        <v>58118</v>
      </c>
      <c r="I38" s="216">
        <v>48911</v>
      </c>
      <c r="J38" s="216">
        <v>113240</v>
      </c>
      <c r="K38" s="316"/>
      <c r="L38" s="316"/>
      <c r="M38" s="319"/>
    </row>
    <row r="39" spans="2:13" s="33" customFormat="1" ht="30">
      <c r="B39" s="35" t="str">
        <f>Translation!A80</f>
        <v>La administración pública general y la seguridad social</v>
      </c>
      <c r="C39" s="213"/>
      <c r="D39" s="213"/>
      <c r="E39" s="214"/>
      <c r="F39" s="215"/>
      <c r="G39" s="216"/>
      <c r="H39" s="216"/>
      <c r="I39" s="216"/>
      <c r="J39" s="216"/>
      <c r="K39" s="316"/>
      <c r="L39" s="316"/>
      <c r="M39" s="319"/>
    </row>
    <row r="40" spans="2:13" s="33" customFormat="1" ht="15">
      <c r="B40" s="35" t="str">
        <f>Translation!A81</f>
        <v>Defensa, justicia, policía y bomberos</v>
      </c>
      <c r="C40" s="213"/>
      <c r="D40" s="213"/>
      <c r="E40" s="214"/>
      <c r="F40" s="215"/>
      <c r="G40" s="216"/>
      <c r="H40" s="216"/>
      <c r="I40" s="216"/>
      <c r="J40" s="216"/>
      <c r="K40" s="316"/>
      <c r="L40" s="316"/>
      <c r="M40" s="319"/>
    </row>
    <row r="41" spans="2:13" s="33" customFormat="1" ht="15">
      <c r="B41" s="35" t="str">
        <f>Translation!A82</f>
        <v>Educación</v>
      </c>
      <c r="C41" s="213"/>
      <c r="D41" s="213"/>
      <c r="E41" s="214"/>
      <c r="F41" s="215"/>
      <c r="G41" s="216"/>
      <c r="H41" s="216"/>
      <c r="I41" s="216"/>
      <c r="J41" s="216"/>
      <c r="K41" s="316"/>
      <c r="L41" s="316"/>
      <c r="M41" s="319"/>
    </row>
    <row r="42" spans="2:13" s="33" customFormat="1" ht="30">
      <c r="B42" s="35" t="str">
        <f>Translation!A83</f>
        <v>La salud humana y las actividades de trabajo social</v>
      </c>
      <c r="C42" s="213"/>
      <c r="D42" s="213"/>
      <c r="E42" s="214"/>
      <c r="F42" s="215"/>
      <c r="G42" s="216"/>
      <c r="H42" s="216"/>
      <c r="I42" s="216"/>
      <c r="J42" s="216"/>
      <c r="K42" s="316"/>
      <c r="L42" s="316"/>
      <c r="M42" s="319"/>
    </row>
    <row r="43" spans="2:13" s="33" customFormat="1" ht="15">
      <c r="B43" s="35" t="str">
        <f>Translation!A84</f>
        <v>Otros servicios</v>
      </c>
      <c r="C43" s="213"/>
      <c r="D43" s="213"/>
      <c r="E43" s="214"/>
      <c r="F43" s="215"/>
      <c r="G43" s="216"/>
      <c r="H43" s="216"/>
      <c r="I43" s="216"/>
      <c r="J43" s="216"/>
      <c r="K43" s="316"/>
      <c r="L43" s="316"/>
      <c r="M43" s="319"/>
    </row>
    <row r="44" spans="2:13" s="33" customFormat="1" ht="15">
      <c r="B44" s="35" t="str">
        <f>Translation!A85</f>
        <v>De alumbrado público</v>
      </c>
      <c r="C44" s="213"/>
      <c r="D44" s="213"/>
      <c r="E44" s="214"/>
      <c r="F44" s="215"/>
      <c r="G44" s="216"/>
      <c r="H44" s="216"/>
      <c r="I44" s="216"/>
      <c r="J44" s="216"/>
      <c r="K44" s="316"/>
      <c r="L44" s="316"/>
      <c r="M44" s="319"/>
    </row>
    <row r="45" spans="2:13" s="33" customFormat="1" ht="15">
      <c r="B45" s="35" t="str">
        <f>Translation!A59</f>
        <v>Acciones generales</v>
      </c>
      <c r="C45" s="213"/>
      <c r="D45" s="213"/>
      <c r="E45" s="214"/>
      <c r="F45" s="215"/>
      <c r="G45" s="216"/>
      <c r="H45" s="216"/>
      <c r="I45" s="216"/>
      <c r="J45" s="216"/>
      <c r="K45" s="316"/>
      <c r="L45" s="316"/>
      <c r="M45" s="319"/>
    </row>
    <row r="46" spans="2:13" s="33" customFormat="1" ht="7.5" customHeight="1">
      <c r="B46" s="35"/>
      <c r="C46" s="16"/>
      <c r="D46" s="16"/>
      <c r="E46" s="17"/>
      <c r="F46" s="18"/>
      <c r="G46" s="19"/>
      <c r="H46" s="19"/>
      <c r="I46" s="19"/>
      <c r="J46" s="19"/>
      <c r="K46" s="317"/>
      <c r="L46" s="317"/>
      <c r="M46" s="320"/>
    </row>
    <row r="47" spans="2:13" s="33" customFormat="1" ht="15">
      <c r="B47" s="193" t="str">
        <f>Translation!A86</f>
        <v>TRANSPORTES</v>
      </c>
      <c r="C47" s="194"/>
      <c r="D47" s="194"/>
      <c r="E47" s="195"/>
      <c r="F47" s="195"/>
      <c r="G47" s="196"/>
      <c r="H47" s="196"/>
      <c r="I47" s="196"/>
      <c r="J47" s="196"/>
      <c r="K47" s="196"/>
      <c r="L47" s="196"/>
      <c r="M47" s="196"/>
    </row>
    <row r="48" spans="2:13" s="33" customFormat="1" ht="45.75" customHeight="1">
      <c r="B48" s="332" t="str">
        <f>Translation!A87</f>
        <v>Transporte terrestre de pasajeros (transporte público, taxis, transporte escolar, transporte discrecional, vehículos administraciones públicas, etc.) y transporte de mercancías por carretera y servicios de mudanza</v>
      </c>
      <c r="C48" s="213" t="s">
        <v>1695</v>
      </c>
      <c r="D48" s="213" t="s">
        <v>1696</v>
      </c>
      <c r="E48" s="214">
        <v>2012</v>
      </c>
      <c r="F48" s="215">
        <v>2020</v>
      </c>
      <c r="G48" s="216">
        <v>2124758.2504248503</v>
      </c>
      <c r="H48" s="216"/>
      <c r="I48" s="216"/>
      <c r="J48" s="216"/>
      <c r="K48" s="315">
        <f>SUM(H48:H63)</f>
        <v>1915555.7300623704</v>
      </c>
      <c r="L48" s="315">
        <f>SUM(I48:I63)</f>
        <v>0</v>
      </c>
      <c r="M48" s="318">
        <f>SUM(J48:J63)</f>
        <v>65771.36413595453</v>
      </c>
    </row>
    <row r="49" spans="2:13" s="33" customFormat="1" ht="75" customHeight="1">
      <c r="B49" s="333"/>
      <c r="C49" s="213" t="s">
        <v>1697</v>
      </c>
      <c r="D49" s="213" t="s">
        <v>1698</v>
      </c>
      <c r="E49" s="214">
        <v>2012</v>
      </c>
      <c r="F49" s="215">
        <v>2020</v>
      </c>
      <c r="G49" s="216">
        <v>330941326.81064343</v>
      </c>
      <c r="H49" s="216">
        <v>54208.7511504883</v>
      </c>
      <c r="I49" s="216"/>
      <c r="J49" s="216">
        <v>2398.930073400028</v>
      </c>
      <c r="K49" s="316"/>
      <c r="L49" s="316"/>
      <c r="M49" s="319"/>
    </row>
    <row r="50" spans="2:13" s="33" customFormat="1" ht="39.75" customHeight="1">
      <c r="B50" s="333"/>
      <c r="C50" s="213" t="s">
        <v>1699</v>
      </c>
      <c r="D50" s="213" t="s">
        <v>1700</v>
      </c>
      <c r="E50" s="214">
        <v>2012</v>
      </c>
      <c r="F50" s="215">
        <v>2020</v>
      </c>
      <c r="G50" s="216">
        <v>188356.1185734219</v>
      </c>
      <c r="H50" s="216"/>
      <c r="I50" s="216"/>
      <c r="J50" s="216"/>
      <c r="K50" s="316"/>
      <c r="L50" s="316"/>
      <c r="M50" s="319"/>
    </row>
    <row r="51" spans="2:13" s="33" customFormat="1" ht="85.5" customHeight="1">
      <c r="B51" s="333"/>
      <c r="C51" s="213" t="s">
        <v>1701</v>
      </c>
      <c r="D51" s="213" t="s">
        <v>1703</v>
      </c>
      <c r="E51" s="214">
        <v>2012</v>
      </c>
      <c r="F51" s="215">
        <v>2020</v>
      </c>
      <c r="G51" s="216"/>
      <c r="H51" s="216">
        <v>36926.522492468794</v>
      </c>
      <c r="I51" s="216"/>
      <c r="J51" s="216">
        <v>1461.2826899234205</v>
      </c>
      <c r="K51" s="316"/>
      <c r="L51" s="316"/>
      <c r="M51" s="319"/>
    </row>
    <row r="52" spans="2:13" s="33" customFormat="1" ht="34.5" customHeight="1">
      <c r="B52" s="334"/>
      <c r="C52" s="213" t="s">
        <v>1702</v>
      </c>
      <c r="D52" s="213" t="s">
        <v>1700</v>
      </c>
      <c r="E52" s="214">
        <v>2012</v>
      </c>
      <c r="F52" s="215">
        <v>2020</v>
      </c>
      <c r="G52" s="216">
        <v>120804.34100882053</v>
      </c>
      <c r="H52" s="216">
        <v>1365.0981273766315</v>
      </c>
      <c r="I52" s="216"/>
      <c r="J52" s="216">
        <v>41.621677021496</v>
      </c>
      <c r="K52" s="316"/>
      <c r="L52" s="316"/>
      <c r="M52" s="319"/>
    </row>
    <row r="53" spans="2:13" s="33" customFormat="1" ht="30">
      <c r="B53" s="35" t="str">
        <f>Translation!A88</f>
        <v>Transporte de mercancías por carretera y servicios de mudanza</v>
      </c>
      <c r="C53" s="213"/>
      <c r="D53" s="213"/>
      <c r="E53" s="214"/>
      <c r="F53" s="215"/>
      <c r="G53" s="216"/>
      <c r="H53" s="216"/>
      <c r="I53" s="216"/>
      <c r="J53" s="216"/>
      <c r="K53" s="316"/>
      <c r="L53" s="316"/>
      <c r="M53" s="319"/>
    </row>
    <row r="54" spans="2:13" s="33" customFormat="1" ht="45">
      <c r="B54" s="35" t="str">
        <f>Translation!A89</f>
        <v>Otros servicios de transporte por carretera de pasajeros (taxi, turismo, transporte escolar, etc)</v>
      </c>
      <c r="C54" s="213"/>
      <c r="D54" s="213"/>
      <c r="E54" s="214"/>
      <c r="F54" s="215"/>
      <c r="G54" s="216"/>
      <c r="H54" s="216"/>
      <c r="I54" s="216"/>
      <c r="J54" s="216"/>
      <c r="K54" s="316"/>
      <c r="L54" s="316"/>
      <c r="M54" s="319"/>
    </row>
    <row r="55" spans="2:13" s="33" customFormat="1" ht="15">
      <c r="B55" s="335" t="str">
        <f>Translation!A90</f>
        <v>Transporte privado</v>
      </c>
      <c r="C55" s="213" t="s">
        <v>1704</v>
      </c>
      <c r="D55" s="213" t="s">
        <v>1705</v>
      </c>
      <c r="E55" s="214">
        <v>2012</v>
      </c>
      <c r="F55" s="215">
        <v>2020</v>
      </c>
      <c r="G55" s="216"/>
      <c r="H55" s="216">
        <v>1342314.1881899976</v>
      </c>
      <c r="I55" s="216"/>
      <c r="J55" s="216">
        <v>41859.05815982167</v>
      </c>
      <c r="K55" s="316"/>
      <c r="L55" s="316"/>
      <c r="M55" s="319"/>
    </row>
    <row r="56" spans="2:13" s="33" customFormat="1" ht="45">
      <c r="B56" s="336"/>
      <c r="C56" s="213" t="s">
        <v>1695</v>
      </c>
      <c r="D56" s="213" t="s">
        <v>1696</v>
      </c>
      <c r="E56" s="214">
        <v>2012</v>
      </c>
      <c r="F56" s="215">
        <v>2020</v>
      </c>
      <c r="G56" s="216">
        <v>8825840.02775858</v>
      </c>
      <c r="H56" s="216"/>
      <c r="I56" s="216"/>
      <c r="J56" s="216"/>
      <c r="K56" s="316"/>
      <c r="L56" s="316"/>
      <c r="M56" s="319"/>
    </row>
    <row r="57" spans="2:13" s="33" customFormat="1" ht="15">
      <c r="B57" s="336"/>
      <c r="C57" s="213" t="s">
        <v>1697</v>
      </c>
      <c r="D57" s="213" t="s">
        <v>1705</v>
      </c>
      <c r="E57" s="214">
        <v>2012</v>
      </c>
      <c r="F57" s="215">
        <v>2020</v>
      </c>
      <c r="G57" s="216">
        <v>1374667074.9111729</v>
      </c>
      <c r="H57" s="216">
        <v>225217.801171616</v>
      </c>
      <c r="I57" s="216"/>
      <c r="J57" s="216">
        <v>10320.914791586809</v>
      </c>
      <c r="K57" s="316"/>
      <c r="L57" s="316"/>
      <c r="M57" s="319"/>
    </row>
    <row r="58" spans="2:13" s="33" customFormat="1" ht="30">
      <c r="B58" s="336"/>
      <c r="C58" s="213" t="s">
        <v>1699</v>
      </c>
      <c r="D58" s="213" t="s">
        <v>1700</v>
      </c>
      <c r="E58" s="214">
        <v>2012</v>
      </c>
      <c r="F58" s="215">
        <v>2020</v>
      </c>
      <c r="G58" s="216">
        <v>1046573.1285575295</v>
      </c>
      <c r="H58" s="216"/>
      <c r="I58" s="216"/>
      <c r="J58" s="216"/>
      <c r="K58" s="316"/>
      <c r="L58" s="316"/>
      <c r="M58" s="319"/>
    </row>
    <row r="59" spans="2:13" s="33" customFormat="1" ht="15">
      <c r="B59" s="336"/>
      <c r="C59" s="213" t="s">
        <v>1701</v>
      </c>
      <c r="D59" s="213" t="s">
        <v>1705</v>
      </c>
      <c r="E59" s="214">
        <v>2012</v>
      </c>
      <c r="F59" s="215">
        <v>2020</v>
      </c>
      <c r="G59" s="216"/>
      <c r="H59" s="216">
        <v>205176.80266717012</v>
      </c>
      <c r="I59" s="216"/>
      <c r="J59" s="216">
        <v>8119.4027997888625</v>
      </c>
      <c r="K59" s="316"/>
      <c r="L59" s="316"/>
      <c r="M59" s="319"/>
    </row>
    <row r="60" spans="2:13" s="33" customFormat="1" ht="30">
      <c r="B60" s="336"/>
      <c r="C60" s="213" t="s">
        <v>1702</v>
      </c>
      <c r="D60" s="213" t="s">
        <v>1700</v>
      </c>
      <c r="E60" s="214">
        <v>2012</v>
      </c>
      <c r="F60" s="215">
        <v>2020</v>
      </c>
      <c r="G60" s="216">
        <v>362413.0230264616</v>
      </c>
      <c r="H60" s="216">
        <v>4095.294382129895</v>
      </c>
      <c r="I60" s="216"/>
      <c r="J60" s="216">
        <v>127.4585126619786</v>
      </c>
      <c r="K60" s="316"/>
      <c r="L60" s="316"/>
      <c r="M60" s="319"/>
    </row>
    <row r="61" spans="2:13" s="33" customFormat="1" ht="60">
      <c r="B61" s="337"/>
      <c r="C61" s="213" t="s">
        <v>1706</v>
      </c>
      <c r="D61" s="213" t="s">
        <v>1707</v>
      </c>
      <c r="E61" s="214">
        <v>2012</v>
      </c>
      <c r="F61" s="215">
        <v>2020</v>
      </c>
      <c r="G61" s="216">
        <v>4093005.702935332</v>
      </c>
      <c r="H61" s="216">
        <v>46251.27188112333</v>
      </c>
      <c r="I61" s="216"/>
      <c r="J61" s="216">
        <v>1442.6954317502677</v>
      </c>
      <c r="K61" s="316"/>
      <c r="L61" s="316"/>
      <c r="M61" s="319"/>
    </row>
    <row r="62" spans="2:13" s="33" customFormat="1" ht="15">
      <c r="B62" s="35" t="str">
        <f>Translation!A59</f>
        <v>Acciones generales</v>
      </c>
      <c r="C62" s="213"/>
      <c r="D62" s="213"/>
      <c r="E62" s="214"/>
      <c r="F62" s="215"/>
      <c r="G62" s="216"/>
      <c r="H62" s="216"/>
      <c r="I62" s="216"/>
      <c r="J62" s="216"/>
      <c r="K62" s="316"/>
      <c r="L62" s="316"/>
      <c r="M62" s="319"/>
    </row>
    <row r="63" spans="2:13" s="33" customFormat="1" ht="7.5" customHeight="1">
      <c r="B63" s="35"/>
      <c r="C63" s="16"/>
      <c r="D63" s="16"/>
      <c r="E63" s="17"/>
      <c r="F63" s="18"/>
      <c r="G63" s="19"/>
      <c r="H63" s="19"/>
      <c r="I63" s="19"/>
      <c r="J63" s="19"/>
      <c r="K63" s="317"/>
      <c r="L63" s="317"/>
      <c r="M63" s="320"/>
    </row>
    <row r="64" spans="2:13" s="33" customFormat="1" ht="15">
      <c r="B64" s="193" t="str">
        <f>Translation!$A$174</f>
        <v>PRODUCCIÓN DE ENERGÍA SECUNDARIA Y FLUJOS DE ENERGÍA</v>
      </c>
      <c r="C64" s="194"/>
      <c r="D64" s="194"/>
      <c r="E64" s="195"/>
      <c r="F64" s="195"/>
      <c r="G64" s="196"/>
      <c r="H64" s="196"/>
      <c r="I64" s="196"/>
      <c r="J64" s="196"/>
      <c r="K64" s="196"/>
      <c r="L64" s="196"/>
      <c r="M64" s="196"/>
    </row>
    <row r="65" spans="2:13" s="33" customFormat="1" ht="60">
      <c r="B65" s="35" t="str">
        <f>Translation!$A$175</f>
        <v>La electricidad (no renovable)</v>
      </c>
      <c r="C65" s="213" t="s">
        <v>1716</v>
      </c>
      <c r="D65" s="213" t="s">
        <v>1708</v>
      </c>
      <c r="E65" s="214">
        <v>2012</v>
      </c>
      <c r="F65" s="215">
        <v>2020</v>
      </c>
      <c r="G65" s="216">
        <v>1000000000</v>
      </c>
      <c r="H65" s="216"/>
      <c r="I65" s="216"/>
      <c r="J65" s="216">
        <v>645566</v>
      </c>
      <c r="K65" s="315">
        <f>SUM(H65:H79)</f>
        <v>0</v>
      </c>
      <c r="L65" s="315">
        <f>SUM(I65:I79)</f>
        <v>1198439</v>
      </c>
      <c r="M65" s="318">
        <f>SUM(J65:J79)</f>
        <v>1548801</v>
      </c>
    </row>
    <row r="66" spans="2:13" s="33" customFormat="1" ht="15">
      <c r="B66" s="35" t="str">
        <f>Translation!$A$176</f>
        <v>Calor (no renovables)</v>
      </c>
      <c r="C66" s="213"/>
      <c r="D66" s="213"/>
      <c r="E66" s="214"/>
      <c r="F66" s="215"/>
      <c r="G66" s="216"/>
      <c r="H66" s="216"/>
      <c r="I66" s="216"/>
      <c r="J66" s="216"/>
      <c r="K66" s="316"/>
      <c r="L66" s="316"/>
      <c r="M66" s="319"/>
    </row>
    <row r="67" spans="2:13" s="33" customFormat="1" ht="15">
      <c r="B67" s="35" t="str">
        <f>Translation!$A$177</f>
        <v>Frío (no renovables)</v>
      </c>
      <c r="C67" s="213"/>
      <c r="D67" s="213"/>
      <c r="E67" s="214"/>
      <c r="F67" s="215"/>
      <c r="G67" s="216"/>
      <c r="H67" s="216"/>
      <c r="I67" s="216"/>
      <c r="J67" s="216"/>
      <c r="K67" s="316"/>
      <c r="L67" s="316"/>
      <c r="M67" s="319"/>
    </row>
    <row r="68" spans="2:13" s="33" customFormat="1" ht="75">
      <c r="B68" s="35" t="str">
        <f>Translation!$A$178</f>
        <v>Hidráulica</v>
      </c>
      <c r="C68" s="213" t="s">
        <v>1710</v>
      </c>
      <c r="D68" s="213" t="s">
        <v>1714</v>
      </c>
      <c r="E68" s="214">
        <v>2012</v>
      </c>
      <c r="F68" s="215">
        <v>2020</v>
      </c>
      <c r="G68" s="216">
        <v>4048000</v>
      </c>
      <c r="H68" s="216"/>
      <c r="I68" s="216">
        <v>8120</v>
      </c>
      <c r="J68" s="216">
        <v>5663</v>
      </c>
      <c r="K68" s="316"/>
      <c r="L68" s="316"/>
      <c r="M68" s="319"/>
    </row>
    <row r="69" spans="2:13" s="33" customFormat="1" ht="75">
      <c r="B69" s="35" t="str">
        <f>Translation!$A$179</f>
        <v>Viento</v>
      </c>
      <c r="C69" s="213" t="s">
        <v>1712</v>
      </c>
      <c r="D69" s="213" t="s">
        <v>1714</v>
      </c>
      <c r="E69" s="214">
        <v>2012</v>
      </c>
      <c r="F69" s="215">
        <v>2020</v>
      </c>
      <c r="G69" s="216">
        <v>456650000</v>
      </c>
      <c r="H69" s="216"/>
      <c r="I69" s="216">
        <v>755816</v>
      </c>
      <c r="J69" s="216">
        <v>527181</v>
      </c>
      <c r="K69" s="316"/>
      <c r="L69" s="316"/>
      <c r="M69" s="319"/>
    </row>
    <row r="70" spans="2:13" s="33" customFormat="1" ht="75">
      <c r="B70" s="35" t="str">
        <f>Translation!$A$180</f>
        <v>Solar</v>
      </c>
      <c r="C70" s="213" t="s">
        <v>1711</v>
      </c>
      <c r="D70" s="213" t="s">
        <v>1714</v>
      </c>
      <c r="E70" s="214">
        <v>2012</v>
      </c>
      <c r="F70" s="215">
        <v>2020</v>
      </c>
      <c r="G70" s="216">
        <v>420000000</v>
      </c>
      <c r="H70" s="216"/>
      <c r="I70" s="216">
        <v>374807</v>
      </c>
      <c r="J70" s="216">
        <v>261428</v>
      </c>
      <c r="K70" s="316"/>
      <c r="L70" s="316"/>
      <c r="M70" s="319"/>
    </row>
    <row r="71" spans="2:13" s="33" customFormat="1" ht="15">
      <c r="B71" s="35" t="str">
        <f>Translation!$A$181</f>
        <v>Geotérmica</v>
      </c>
      <c r="C71" s="213"/>
      <c r="D71" s="213"/>
      <c r="E71" s="214"/>
      <c r="F71" s="215"/>
      <c r="G71" s="216"/>
      <c r="H71" s="216"/>
      <c r="I71" s="216"/>
      <c r="J71" s="216"/>
      <c r="K71" s="316"/>
      <c r="L71" s="316"/>
      <c r="M71" s="319"/>
    </row>
    <row r="72" spans="2:13" s="33" customFormat="1" ht="15">
      <c r="B72" s="35" t="str">
        <f>Translation!$A$182</f>
        <v>Marina</v>
      </c>
      <c r="C72" s="213"/>
      <c r="D72" s="213"/>
      <c r="E72" s="214"/>
      <c r="F72" s="215"/>
      <c r="G72" s="216"/>
      <c r="H72" s="216"/>
      <c r="I72" s="216"/>
      <c r="J72" s="216"/>
      <c r="K72" s="316"/>
      <c r="L72" s="316"/>
      <c r="M72" s="319"/>
    </row>
    <row r="73" spans="2:13" s="33" customFormat="1" ht="75">
      <c r="B73" s="35" t="str">
        <f>Translation!$A$183</f>
        <v>Biomasa</v>
      </c>
      <c r="C73" s="213" t="s">
        <v>1713</v>
      </c>
      <c r="D73" s="213" t="s">
        <v>1714</v>
      </c>
      <c r="E73" s="214">
        <v>2013</v>
      </c>
      <c r="F73" s="215">
        <v>2020</v>
      </c>
      <c r="G73" s="216">
        <v>13428000</v>
      </c>
      <c r="H73" s="216"/>
      <c r="I73" s="216">
        <v>59696</v>
      </c>
      <c r="J73" s="216">
        <v>41637</v>
      </c>
      <c r="K73" s="316"/>
      <c r="L73" s="316"/>
      <c r="M73" s="319"/>
    </row>
    <row r="74" spans="2:13" s="33" customFormat="1" ht="15">
      <c r="B74" s="35" t="str">
        <f>Translation!$A$184</f>
        <v>Residuos urbanos</v>
      </c>
      <c r="C74" s="213"/>
      <c r="D74" s="213"/>
      <c r="E74" s="214"/>
      <c r="F74" s="215"/>
      <c r="G74" s="216"/>
      <c r="H74" s="216"/>
      <c r="I74" s="216"/>
      <c r="J74" s="216"/>
      <c r="K74" s="316"/>
      <c r="L74" s="316"/>
      <c r="M74" s="319"/>
    </row>
    <row r="75" spans="2:13" s="33" customFormat="1" ht="15">
      <c r="B75" s="35" t="str">
        <f>Translation!$A$185</f>
        <v>Almacenamiento</v>
      </c>
      <c r="C75" s="213"/>
      <c r="D75" s="213"/>
      <c r="E75" s="214"/>
      <c r="F75" s="215"/>
      <c r="G75" s="216"/>
      <c r="H75" s="216"/>
      <c r="I75" s="216"/>
      <c r="J75" s="216"/>
      <c r="K75" s="316"/>
      <c r="L75" s="316"/>
      <c r="M75" s="319"/>
    </row>
    <row r="76" spans="2:13" s="33" customFormat="1" ht="15">
      <c r="B76" s="35" t="str">
        <f>Translation!$A$186</f>
        <v>Conexión externa</v>
      </c>
      <c r="C76" s="213"/>
      <c r="D76" s="213"/>
      <c r="E76" s="214"/>
      <c r="F76" s="215"/>
      <c r="G76" s="216"/>
      <c r="H76" s="216"/>
      <c r="I76" s="216"/>
      <c r="J76" s="216"/>
      <c r="K76" s="316"/>
      <c r="L76" s="316"/>
      <c r="M76" s="319"/>
    </row>
    <row r="77" spans="2:13" s="33" customFormat="1" ht="60">
      <c r="B77" s="35" t="str">
        <f>Translation!$A$187</f>
        <v>Las pérdidas de distribución y para el autoconsumo</v>
      </c>
      <c r="C77" s="213" t="s">
        <v>1715</v>
      </c>
      <c r="D77" s="213" t="s">
        <v>1709</v>
      </c>
      <c r="E77" s="214">
        <v>2015</v>
      </c>
      <c r="F77" s="215">
        <v>2020</v>
      </c>
      <c r="G77" s="216"/>
      <c r="H77" s="216"/>
      <c r="I77" s="216"/>
      <c r="J77" s="216">
        <v>67326</v>
      </c>
      <c r="K77" s="316"/>
      <c r="L77" s="316"/>
      <c r="M77" s="319"/>
    </row>
    <row r="78" spans="2:13" s="33" customFormat="1" ht="15">
      <c r="B78" s="35" t="str">
        <f>Translation!A59</f>
        <v>Acciones generales</v>
      </c>
      <c r="C78" s="213"/>
      <c r="D78" s="213"/>
      <c r="E78" s="214"/>
      <c r="F78" s="215"/>
      <c r="G78" s="216"/>
      <c r="H78" s="216"/>
      <c r="I78" s="216"/>
      <c r="J78" s="216"/>
      <c r="K78" s="316"/>
      <c r="L78" s="316"/>
      <c r="M78" s="319"/>
    </row>
    <row r="79" spans="2:13" s="33" customFormat="1" ht="7.5" customHeight="1">
      <c r="B79" s="35"/>
      <c r="C79" s="16"/>
      <c r="D79" s="16"/>
      <c r="E79" s="17"/>
      <c r="F79" s="18"/>
      <c r="G79" s="19"/>
      <c r="H79" s="19"/>
      <c r="I79" s="19"/>
      <c r="J79" s="19"/>
      <c r="K79" s="317"/>
      <c r="L79" s="317"/>
      <c r="M79" s="320"/>
    </row>
    <row r="80" spans="2:13" s="33" customFormat="1" ht="15">
      <c r="B80" s="193" t="str">
        <f>Translation!A188</f>
        <v>Planificación Territorial</v>
      </c>
      <c r="C80" s="194"/>
      <c r="D80" s="194"/>
      <c r="E80" s="195"/>
      <c r="F80" s="195"/>
      <c r="G80" s="196"/>
      <c r="H80" s="196"/>
      <c r="I80" s="196"/>
      <c r="J80" s="196"/>
      <c r="K80" s="196"/>
      <c r="L80" s="196"/>
      <c r="M80" s="196"/>
    </row>
    <row r="81" spans="2:13" s="33" customFormat="1" ht="30">
      <c r="B81" s="35" t="str">
        <f>Translation!A189</f>
        <v>La planificación estratégica regional y local</v>
      </c>
      <c r="C81" s="213"/>
      <c r="D81" s="213"/>
      <c r="E81" s="214"/>
      <c r="F81" s="215"/>
      <c r="G81" s="216"/>
      <c r="H81" s="216"/>
      <c r="I81" s="216"/>
      <c r="J81" s="216"/>
      <c r="K81" s="315">
        <f>SUM(H81:H86)</f>
        <v>0</v>
      </c>
      <c r="L81" s="315">
        <f>SUM(I81:I86)</f>
        <v>0</v>
      </c>
      <c r="M81" s="315">
        <f>SUM(J81:J86)</f>
        <v>0</v>
      </c>
    </row>
    <row r="82" spans="2:13" s="33" customFormat="1" ht="30">
      <c r="B82" s="35" t="str">
        <f>Translation!A190</f>
        <v>Transportes y planificación de la movilidad</v>
      </c>
      <c r="C82" s="213"/>
      <c r="D82" s="213"/>
      <c r="E82" s="214"/>
      <c r="F82" s="215"/>
      <c r="G82" s="216"/>
      <c r="H82" s="216"/>
      <c r="I82" s="216"/>
      <c r="J82" s="216"/>
      <c r="K82" s="316"/>
      <c r="L82" s="316"/>
      <c r="M82" s="316"/>
    </row>
    <row r="83" spans="2:13" s="33" customFormat="1" ht="30">
      <c r="B83" s="35" t="str">
        <f>Translation!A191</f>
        <v>Infraestructuras de la planificación energética</v>
      </c>
      <c r="C83" s="213"/>
      <c r="D83" s="213"/>
      <c r="E83" s="214"/>
      <c r="F83" s="215"/>
      <c r="G83" s="216"/>
      <c r="H83" s="216"/>
      <c r="I83" s="216"/>
      <c r="J83" s="216"/>
      <c r="K83" s="316"/>
      <c r="L83" s="316"/>
      <c r="M83" s="316"/>
    </row>
    <row r="84" spans="2:13" s="33" customFormat="1" ht="30">
      <c r="B84" s="35" t="str">
        <f>Translation!A192</f>
        <v>Planificación territorial del uso de energías renovables</v>
      </c>
      <c r="C84" s="213"/>
      <c r="D84" s="213"/>
      <c r="E84" s="214"/>
      <c r="F84" s="215"/>
      <c r="G84" s="216"/>
      <c r="H84" s="216"/>
      <c r="I84" s="216"/>
      <c r="J84" s="216"/>
      <c r="K84" s="316"/>
      <c r="L84" s="316"/>
      <c r="M84" s="316"/>
    </row>
    <row r="85" spans="2:13" s="33" customFormat="1" ht="15">
      <c r="B85" s="35" t="str">
        <f>Translation!A59</f>
        <v>Acciones generales</v>
      </c>
      <c r="C85" s="213"/>
      <c r="D85" s="213"/>
      <c r="E85" s="214"/>
      <c r="F85" s="215"/>
      <c r="G85" s="216"/>
      <c r="H85" s="216"/>
      <c r="I85" s="216"/>
      <c r="J85" s="216"/>
      <c r="K85" s="316"/>
      <c r="L85" s="316"/>
      <c r="M85" s="316"/>
    </row>
    <row r="86" spans="2:13" s="33" customFormat="1" ht="7.5" customHeight="1">
      <c r="B86" s="35"/>
      <c r="C86" s="16"/>
      <c r="D86" s="16"/>
      <c r="E86" s="17"/>
      <c r="F86" s="18"/>
      <c r="G86" s="19"/>
      <c r="H86" s="19"/>
      <c r="I86" s="19"/>
      <c r="J86" s="19"/>
      <c r="K86" s="317"/>
      <c r="L86" s="317"/>
      <c r="M86" s="317"/>
    </row>
    <row r="87" spans="2:13" s="33" customFormat="1" ht="15">
      <c r="B87" s="193" t="str">
        <f>Translation!A193</f>
        <v>CONTRATACIÓN PÚBLICA DE PRODUCTOS Y SERVICIOS</v>
      </c>
      <c r="C87" s="194"/>
      <c r="D87" s="194"/>
      <c r="E87" s="195"/>
      <c r="F87" s="195"/>
      <c r="G87" s="196"/>
      <c r="H87" s="196"/>
      <c r="I87" s="196"/>
      <c r="J87" s="196"/>
      <c r="K87" s="196"/>
      <c r="L87" s="196"/>
      <c r="M87" s="196"/>
    </row>
    <row r="88" spans="2:13" s="33" customFormat="1" ht="30">
      <c r="B88" s="35" t="str">
        <f>Translation!A194</f>
        <v>Requisitos de eficiencia energética / normas</v>
      </c>
      <c r="C88" s="213"/>
      <c r="D88" s="213"/>
      <c r="E88" s="214"/>
      <c r="F88" s="215"/>
      <c r="G88" s="216"/>
      <c r="H88" s="216"/>
      <c r="I88" s="216"/>
      <c r="J88" s="216"/>
      <c r="K88" s="315">
        <f>SUM(H88:H91)</f>
        <v>0</v>
      </c>
      <c r="L88" s="315">
        <f>SUM(I88:I91)</f>
        <v>0</v>
      </c>
      <c r="M88" s="315">
        <f>SUM(J88:J91)</f>
        <v>0</v>
      </c>
    </row>
    <row r="89" spans="2:13" s="33" customFormat="1" ht="30">
      <c r="B89" s="35" t="str">
        <f>Translation!A195</f>
        <v>Requerimientos de energía renovable / normas</v>
      </c>
      <c r="C89" s="213"/>
      <c r="D89" s="213"/>
      <c r="E89" s="214"/>
      <c r="F89" s="215"/>
      <c r="G89" s="216"/>
      <c r="H89" s="216"/>
      <c r="I89" s="216"/>
      <c r="J89" s="216"/>
      <c r="K89" s="316"/>
      <c r="L89" s="316"/>
      <c r="M89" s="316"/>
    </row>
    <row r="90" spans="2:13" s="33" customFormat="1" ht="15">
      <c r="B90" s="35" t="str">
        <f>Translation!A59</f>
        <v>Acciones generales</v>
      </c>
      <c r="C90" s="213"/>
      <c r="D90" s="213"/>
      <c r="E90" s="214"/>
      <c r="F90" s="215"/>
      <c r="G90" s="216"/>
      <c r="H90" s="216"/>
      <c r="I90" s="216"/>
      <c r="J90" s="216"/>
      <c r="K90" s="316"/>
      <c r="L90" s="316"/>
      <c r="M90" s="316"/>
    </row>
    <row r="91" spans="2:13" s="33" customFormat="1" ht="7.5" customHeight="1">
      <c r="B91" s="35"/>
      <c r="C91" s="16"/>
      <c r="D91" s="16"/>
      <c r="E91" s="17"/>
      <c r="F91" s="18"/>
      <c r="G91" s="19"/>
      <c r="H91" s="19"/>
      <c r="I91" s="19"/>
      <c r="J91" s="19"/>
      <c r="K91" s="317"/>
      <c r="L91" s="317"/>
      <c r="M91" s="317"/>
    </row>
    <row r="92" spans="2:13" s="33" customFormat="1" ht="15">
      <c r="B92" s="193" t="str">
        <f>Translation!A196</f>
        <v>Ciudadanos y agentes</v>
      </c>
      <c r="C92" s="194"/>
      <c r="D92" s="194"/>
      <c r="E92" s="195"/>
      <c r="F92" s="195"/>
      <c r="G92" s="196"/>
      <c r="H92" s="196"/>
      <c r="I92" s="196"/>
      <c r="J92" s="196"/>
      <c r="K92" s="196"/>
      <c r="L92" s="196"/>
      <c r="M92" s="196"/>
    </row>
    <row r="93" spans="2:13" s="33" customFormat="1" ht="15">
      <c r="B93" s="35" t="str">
        <f>Translation!A197</f>
        <v>Servicios de asesoramiento</v>
      </c>
      <c r="C93" s="213"/>
      <c r="D93" s="213"/>
      <c r="E93" s="214"/>
      <c r="F93" s="215"/>
      <c r="G93" s="216"/>
      <c r="H93" s="216"/>
      <c r="I93" s="216"/>
      <c r="J93" s="216"/>
      <c r="K93" s="315">
        <f>SUM(H93:H100)</f>
        <v>0</v>
      </c>
      <c r="L93" s="315">
        <f>SUM(I93:I100)</f>
        <v>0</v>
      </c>
      <c r="M93" s="315">
        <f>SUM(J93:J100)</f>
        <v>0</v>
      </c>
    </row>
    <row r="94" spans="2:13" s="33" customFormat="1" ht="15">
      <c r="B94" s="35" t="str">
        <f>Translation!A198</f>
        <v>Apoyo financiero y becas</v>
      </c>
      <c r="C94" s="213"/>
      <c r="D94" s="213"/>
      <c r="E94" s="214"/>
      <c r="F94" s="215"/>
      <c r="G94" s="216"/>
      <c r="H94" s="216"/>
      <c r="I94" s="216"/>
      <c r="J94" s="216"/>
      <c r="K94" s="316"/>
      <c r="L94" s="316"/>
      <c r="M94" s="316"/>
    </row>
    <row r="95" spans="2:13" s="33" customFormat="1" ht="30">
      <c r="B95" s="35" t="str">
        <f>Translation!A199</f>
        <v>La sensibilización y la creación de redes</v>
      </c>
      <c r="C95" s="213"/>
      <c r="D95" s="213"/>
      <c r="E95" s="214"/>
      <c r="F95" s="215"/>
      <c r="G95" s="216"/>
      <c r="H95" s="216"/>
      <c r="I95" s="216"/>
      <c r="J95" s="216"/>
      <c r="K95" s="316"/>
      <c r="L95" s="316"/>
      <c r="M95" s="316"/>
    </row>
    <row r="96" spans="2:13" s="33" customFormat="1" ht="15">
      <c r="B96" s="35" t="str">
        <f>Translation!A200</f>
        <v>Formación y educación</v>
      </c>
      <c r="C96" s="213"/>
      <c r="D96" s="213"/>
      <c r="E96" s="214"/>
      <c r="F96" s="215"/>
      <c r="G96" s="216"/>
      <c r="H96" s="216"/>
      <c r="I96" s="216"/>
      <c r="J96" s="216"/>
      <c r="K96" s="316"/>
      <c r="L96" s="316"/>
      <c r="M96" s="316"/>
    </row>
    <row r="97" spans="2:13" s="33" customFormat="1" ht="15">
      <c r="B97" s="35" t="str">
        <f>Translation!A201</f>
        <v>Monitoreo</v>
      </c>
      <c r="C97" s="213"/>
      <c r="D97" s="213"/>
      <c r="E97" s="214"/>
      <c r="F97" s="215"/>
      <c r="G97" s="216"/>
      <c r="H97" s="216"/>
      <c r="I97" s="216"/>
      <c r="J97" s="216"/>
      <c r="K97" s="316"/>
      <c r="L97" s="316"/>
      <c r="M97" s="316"/>
    </row>
    <row r="98" spans="2:13" s="33" customFormat="1" ht="15">
      <c r="B98" s="35" t="str">
        <f>Translation!A202</f>
        <v>Regulamentation</v>
      </c>
      <c r="C98" s="213"/>
      <c r="D98" s="213"/>
      <c r="E98" s="214"/>
      <c r="F98" s="215"/>
      <c r="G98" s="216"/>
      <c r="H98" s="216"/>
      <c r="I98" s="216"/>
      <c r="J98" s="216"/>
      <c r="K98" s="316"/>
      <c r="L98" s="316"/>
      <c r="M98" s="316"/>
    </row>
    <row r="99" spans="2:13" s="33" customFormat="1" ht="15">
      <c r="B99" s="35" t="str">
        <f>Translation!A59</f>
        <v>Acciones generales</v>
      </c>
      <c r="C99" s="213"/>
      <c r="D99" s="213"/>
      <c r="E99" s="214"/>
      <c r="F99" s="215"/>
      <c r="G99" s="216"/>
      <c r="H99" s="216"/>
      <c r="I99" s="216"/>
      <c r="J99" s="216"/>
      <c r="K99" s="316"/>
      <c r="L99" s="316"/>
      <c r="M99" s="316"/>
    </row>
    <row r="100" spans="2:13" s="33" customFormat="1" ht="7.5" customHeight="1">
      <c r="B100" s="35"/>
      <c r="C100" s="16"/>
      <c r="D100" s="16"/>
      <c r="E100" s="17"/>
      <c r="F100" s="18"/>
      <c r="G100" s="19"/>
      <c r="H100" s="19"/>
      <c r="I100" s="19"/>
      <c r="J100" s="19"/>
      <c r="K100" s="317"/>
      <c r="L100" s="317"/>
      <c r="M100" s="317"/>
    </row>
    <row r="101" spans="2:13" s="33" customFormat="1" ht="15">
      <c r="B101" s="193" t="str">
        <f>Translation!A203</f>
        <v>OTROS SECTORES (especificar)</v>
      </c>
      <c r="C101" s="194"/>
      <c r="D101" s="194"/>
      <c r="E101" s="195"/>
      <c r="F101" s="195"/>
      <c r="G101" s="196"/>
      <c r="H101" s="196"/>
      <c r="I101" s="196"/>
      <c r="J101" s="196"/>
      <c r="K101" s="196"/>
      <c r="L101" s="196"/>
      <c r="M101" s="196"/>
    </row>
    <row r="102" spans="2:13" s="33" customFormat="1" ht="15">
      <c r="B102" s="154" t="str">
        <f>Translation!A204</f>
        <v>...</v>
      </c>
      <c r="C102" s="213"/>
      <c r="D102" s="213"/>
      <c r="E102" s="214"/>
      <c r="F102" s="215"/>
      <c r="G102" s="216"/>
      <c r="H102" s="216"/>
      <c r="I102" s="216"/>
      <c r="J102" s="216"/>
      <c r="K102" s="315">
        <f>SUM(H102:H107)</f>
        <v>0</v>
      </c>
      <c r="L102" s="315">
        <f>SUM(I102:I107)</f>
        <v>0</v>
      </c>
      <c r="M102" s="315">
        <f>SUM(J102:J107)</f>
        <v>0</v>
      </c>
    </row>
    <row r="103" spans="2:13" s="33" customFormat="1" ht="15">
      <c r="B103" s="154" t="str">
        <f>Translation!A205</f>
        <v>...</v>
      </c>
      <c r="C103" s="213"/>
      <c r="D103" s="213"/>
      <c r="E103" s="214"/>
      <c r="F103" s="215"/>
      <c r="G103" s="216"/>
      <c r="H103" s="216"/>
      <c r="I103" s="216"/>
      <c r="J103" s="216"/>
      <c r="K103" s="316"/>
      <c r="L103" s="316"/>
      <c r="M103" s="316"/>
    </row>
    <row r="104" spans="2:13" s="33" customFormat="1" ht="15">
      <c r="B104" s="154" t="str">
        <f>Translation!A206</f>
        <v>...</v>
      </c>
      <c r="C104" s="213"/>
      <c r="D104" s="213"/>
      <c r="E104" s="214"/>
      <c r="F104" s="215"/>
      <c r="G104" s="216"/>
      <c r="H104" s="216"/>
      <c r="I104" s="216"/>
      <c r="J104" s="216"/>
      <c r="K104" s="316"/>
      <c r="L104" s="316"/>
      <c r="M104" s="316"/>
    </row>
    <row r="105" spans="2:13" s="33" customFormat="1" ht="15">
      <c r="B105" s="154" t="str">
        <f>Translation!A207</f>
        <v>...</v>
      </c>
      <c r="C105" s="213"/>
      <c r="D105" s="213"/>
      <c r="E105" s="214"/>
      <c r="F105" s="215"/>
      <c r="G105" s="216"/>
      <c r="H105" s="216"/>
      <c r="I105" s="216"/>
      <c r="J105" s="216"/>
      <c r="K105" s="316"/>
      <c r="L105" s="316"/>
      <c r="M105" s="316"/>
    </row>
    <row r="106" spans="2:13" s="33" customFormat="1" ht="15">
      <c r="B106" s="154" t="str">
        <f>Translation!A208</f>
        <v>...</v>
      </c>
      <c r="C106" s="213"/>
      <c r="D106" s="213"/>
      <c r="E106" s="214"/>
      <c r="F106" s="215"/>
      <c r="G106" s="216"/>
      <c r="H106" s="216"/>
      <c r="I106" s="216"/>
      <c r="J106" s="216"/>
      <c r="K106" s="316"/>
      <c r="L106" s="316"/>
      <c r="M106" s="316"/>
    </row>
    <row r="107" spans="2:13" s="33" customFormat="1" ht="7.5" customHeight="1">
      <c r="B107" s="35"/>
      <c r="C107" s="16"/>
      <c r="D107" s="16"/>
      <c r="E107" s="17"/>
      <c r="F107" s="18"/>
      <c r="G107" s="19"/>
      <c r="H107" s="19"/>
      <c r="I107" s="19"/>
      <c r="J107" s="19"/>
      <c r="K107" s="317"/>
      <c r="L107" s="317"/>
      <c r="M107" s="317"/>
    </row>
    <row r="108" spans="2:13" s="33" customFormat="1" ht="15">
      <c r="B108" s="342" t="str">
        <f>Translation!A209</f>
        <v>Total</v>
      </c>
      <c r="C108" s="343"/>
      <c r="D108" s="343"/>
      <c r="E108" s="343"/>
      <c r="F108" s="344"/>
      <c r="G108" s="198">
        <f>SUM(G14,G38,G48:G50,G52,G56:G61,G65,G68:G73)</f>
        <v>3669696152.314101</v>
      </c>
      <c r="H108" s="198">
        <f>SUM(H14:H106)</f>
        <v>1998495.7300623704</v>
      </c>
      <c r="I108" s="198">
        <f>SUM(I14:I106)</f>
        <v>1268312</v>
      </c>
      <c r="J108" s="198">
        <f>SUM(J14:J106)</f>
        <v>1769659.3641359545</v>
      </c>
      <c r="K108" s="36">
        <f>K14+K26+K31+K37+K48+K65+K81+K88+K93+K102</f>
        <v>1998495.7300623704</v>
      </c>
      <c r="L108" s="36">
        <f>L14+L26+L31+L37+L48+L65+L81+L88+L93+L102</f>
        <v>1268312</v>
      </c>
      <c r="M108" s="36">
        <f>M14+M26+M31+M37+M48+M65+M81+M88+M93+M102</f>
        <v>1769659.3641359545</v>
      </c>
    </row>
    <row r="109" spans="2:10" ht="17.25" customHeight="1">
      <c r="B109" s="37"/>
      <c r="C109" s="38"/>
      <c r="D109" s="39"/>
      <c r="E109" s="40"/>
      <c r="F109" s="41"/>
      <c r="J109" s="42"/>
    </row>
    <row r="110" spans="1:13" s="101" customFormat="1" ht="36">
      <c r="A110" s="100" t="s">
        <v>1318</v>
      </c>
      <c r="B110" s="341" t="str">
        <f>Translation!A210</f>
        <v>SITIO WEB</v>
      </c>
      <c r="C110" s="341"/>
      <c r="D110" s="341"/>
      <c r="E110" s="341"/>
      <c r="F110" s="341"/>
      <c r="G110" s="341"/>
      <c r="H110" s="341"/>
      <c r="I110" s="341"/>
      <c r="J110" s="341"/>
      <c r="K110" s="341"/>
      <c r="L110" s="341"/>
      <c r="M110" s="341"/>
    </row>
    <row r="111" spans="1:9" ht="15.75" customHeight="1">
      <c r="A111" s="43"/>
      <c r="C111" s="44" t="str">
        <f>Translation!A211</f>
        <v>Enlace directo a la página web dedicada a ISEAP (si existe)</v>
      </c>
      <c r="D111" s="338"/>
      <c r="E111" s="339"/>
      <c r="F111" s="339"/>
      <c r="G111" s="339"/>
      <c r="H111" s="340"/>
      <c r="I111" s="26"/>
    </row>
    <row r="112" spans="2:10" ht="17.25" customHeight="1">
      <c r="B112" s="37"/>
      <c r="J112" s="42"/>
    </row>
    <row r="113" spans="2:13" ht="12.75" customHeight="1">
      <c r="B113" s="254"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13" s="254"/>
      <c r="D113" s="254"/>
      <c r="E113" s="254"/>
      <c r="F113" s="254"/>
      <c r="G113" s="254"/>
      <c r="H113" s="254"/>
      <c r="I113" s="254"/>
      <c r="J113" s="254"/>
      <c r="K113" s="254"/>
      <c r="L113" s="254"/>
      <c r="M113" s="254"/>
    </row>
    <row r="114" spans="2:13" ht="12.75">
      <c r="B114" s="254"/>
      <c r="C114" s="254"/>
      <c r="D114" s="254"/>
      <c r="E114" s="254"/>
      <c r="F114" s="254"/>
      <c r="G114" s="254"/>
      <c r="H114" s="254"/>
      <c r="I114" s="254"/>
      <c r="J114" s="254"/>
      <c r="K114" s="254"/>
      <c r="L114" s="254"/>
      <c r="M114" s="254"/>
    </row>
    <row r="115" spans="2:13" ht="12.75">
      <c r="B115" s="254"/>
      <c r="C115" s="254"/>
      <c r="D115" s="254"/>
      <c r="E115" s="254"/>
      <c r="F115" s="254"/>
      <c r="G115" s="254"/>
      <c r="H115" s="254"/>
      <c r="I115" s="254"/>
      <c r="J115" s="254"/>
      <c r="K115" s="254"/>
      <c r="L115" s="254"/>
      <c r="M115" s="254"/>
    </row>
  </sheetData>
  <sheetProtection/>
  <mergeCells count="54">
    <mergeCell ref="B48:B52"/>
    <mergeCell ref="B55:B61"/>
    <mergeCell ref="B113:M115"/>
    <mergeCell ref="D111:H111"/>
    <mergeCell ref="B110:M110"/>
    <mergeCell ref="B108:F108"/>
    <mergeCell ref="K88:K91"/>
    <mergeCell ref="L88:L91"/>
    <mergeCell ref="M88:M91"/>
    <mergeCell ref="K93:K100"/>
    <mergeCell ref="L102:L107"/>
    <mergeCell ref="M102:M107"/>
    <mergeCell ref="K48:K63"/>
    <mergeCell ref="L48:L63"/>
    <mergeCell ref="M48:M63"/>
    <mergeCell ref="K65:K79"/>
    <mergeCell ref="K81:K86"/>
    <mergeCell ref="L93:L100"/>
    <mergeCell ref="M93:M100"/>
    <mergeCell ref="L81:L86"/>
    <mergeCell ref="K102:K107"/>
    <mergeCell ref="K14:K24"/>
    <mergeCell ref="I11:I12"/>
    <mergeCell ref="G11:G12"/>
    <mergeCell ref="H11:H12"/>
    <mergeCell ref="K37:K46"/>
    <mergeCell ref="K31:K35"/>
    <mergeCell ref="K26:K29"/>
    <mergeCell ref="L4:M4"/>
    <mergeCell ref="B5:M5"/>
    <mergeCell ref="E11:F11"/>
    <mergeCell ref="D11:D12"/>
    <mergeCell ref="C11:C12"/>
    <mergeCell ref="G8:J8"/>
    <mergeCell ref="L37:L46"/>
    <mergeCell ref="M37:M46"/>
    <mergeCell ref="A1:M1"/>
    <mergeCell ref="B6:M6"/>
    <mergeCell ref="B11:B12"/>
    <mergeCell ref="M11:M12"/>
    <mergeCell ref="J11:J12"/>
    <mergeCell ref="K11:K12"/>
    <mergeCell ref="L11:L12"/>
    <mergeCell ref="B2:C2"/>
    <mergeCell ref="M81:M86"/>
    <mergeCell ref="L65:L79"/>
    <mergeCell ref="M65:M79"/>
    <mergeCell ref="B10:M10"/>
    <mergeCell ref="L14:L24"/>
    <mergeCell ref="M14:M24"/>
    <mergeCell ref="L31:L35"/>
    <mergeCell ref="M31:M35"/>
    <mergeCell ref="L26:L29"/>
    <mergeCell ref="M26:M29"/>
  </mergeCells>
  <printOptions horizontalCentered="1"/>
  <pageMargins left="0.7086614173228347" right="0.7086614173228347" top="0.7480314960629921" bottom="0.7480314960629921" header="0.31496062992125984" footer="0.31496062992125984"/>
  <pageSetup fitToHeight="0" fitToWidth="1" horizontalDpi="300" verticalDpi="3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cpindao</dc:creator>
  <cp:keywords/>
  <dc:description/>
  <cp:lastModifiedBy>Filipe Oliveira</cp:lastModifiedBy>
  <cp:lastPrinted>2011-12-08T15:15:54Z</cp:lastPrinted>
  <dcterms:created xsi:type="dcterms:W3CDTF">2011-03-07T15:38:06Z</dcterms:created>
  <dcterms:modified xsi:type="dcterms:W3CDTF">2012-09-17T22:45:39Z</dcterms:modified>
  <cp:category/>
  <cp:version/>
  <cp:contentType/>
  <cp:contentStatus/>
</cp:coreProperties>
</file>